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'ごみ処理概要'!$A$2:$AQ$42</definedName>
    <definedName name="_xlnm.Print_Area" localSheetId="2">'ごみ処理量内訳'!$A$2:$AJ$42</definedName>
    <definedName name="_xlnm.Print_Area" localSheetId="1">'ごみ搬入量内訳'!$A$2:$AH$42</definedName>
    <definedName name="_xlnm.Print_Area" localSheetId="3">'資源化量内訳'!$A$2:$BW$42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<sst xmlns="http://schemas.openxmlformats.org/spreadsheetml/2006/main" count="1029" uniqueCount="300">
  <si>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</si>
  <si>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</si>
  <si>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</si>
  <si>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</si>
  <si>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</si>
  <si>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</si>
  <si>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</si>
  <si>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</si>
  <si>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</si>
  <si>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</si>
  <si>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福井県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</si>
  <si>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</si>
  <si>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</si>
  <si>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</si>
  <si>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</si>
  <si>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</si>
  <si>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</si>
  <si>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</si>
  <si>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</si>
  <si>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</si>
  <si>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</si>
  <si>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</si>
  <si>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</si>
  <si>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</si>
  <si>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</si>
  <si>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</si>
  <si>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</si>
  <si>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</si>
  <si>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</si>
  <si>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</si>
  <si>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</si>
  <si>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</si>
  <si>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</si>
  <si>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</si>
  <si>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</si>
  <si>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</si>
  <si>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</si>
  <si>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</si>
  <si>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</si>
  <si>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</si>
  <si>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</si>
  <si>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</si>
  <si>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</si>
  <si>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</si>
  <si>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</si>
  <si>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</si>
  <si>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</si>
  <si>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</si>
  <si>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</si>
  <si>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</si>
  <si>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</si>
  <si>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</si>
  <si>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</si>
  <si>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</si>
  <si>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</si>
  <si>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</si>
  <si>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</si>
  <si>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</si>
  <si>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</si>
  <si>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</si>
  <si>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</si>
  <si>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</si>
  <si>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</si>
  <si>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</si>
  <si>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</si>
  <si>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</si>
  <si>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</si>
  <si>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</si>
  <si>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</si>
  <si>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</si>
  <si>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</si>
  <si>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</si>
  <si>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</si>
  <si>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</si>
  <si>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</si>
  <si>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</si>
  <si>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</si>
  <si>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</si>
  <si>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</si>
  <si>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</si>
  <si>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</si>
  <si>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</si>
  <si>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</si>
  <si>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</si>
  <si>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</si>
  <si>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</si>
  <si>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</si>
  <si>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</si>
  <si>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</si>
  <si>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</si>
  <si>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</si>
  <si>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</si>
  <si>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</si>
  <si>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</si>
  <si>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</si>
  <si>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</si>
  <si>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</si>
  <si>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</si>
  <si>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</si>
  <si>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</si>
  <si>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</si>
  <si>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</si>
  <si>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</si>
  <si>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</si>
  <si>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</si>
  <si>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</si>
  <si>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</si>
  <si>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</si>
  <si>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</si>
  <si>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</si>
  <si>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</si>
  <si>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</si>
  <si>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</si>
  <si>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</si>
  <si>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</si>
  <si>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</si>
  <si>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</si>
  <si>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</si>
  <si>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</si>
  <si>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</si>
  <si>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</si>
  <si>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</si>
  <si>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</si>
  <si>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</si>
  <si>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</si>
  <si>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</si>
  <si>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</si>
  <si>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</si>
  <si>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</si>
  <si>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</si>
  <si>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</si>
  <si>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</si>
  <si>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</si>
  <si>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</si>
  <si>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</si>
  <si>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</si>
  <si>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</si>
  <si>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</si>
  <si>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</si>
  <si>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</si>
  <si>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</si>
  <si>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</si>
  <si>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</si>
  <si>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</si>
  <si>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</si>
  <si>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</si>
  <si>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</si>
  <si>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</si>
  <si>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</si>
  <si>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</si>
  <si>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</si>
  <si>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</si>
  <si>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</si>
  <si>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</si>
  <si>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</si>
  <si>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</si>
  <si>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</si>
  <si>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</si>
  <si>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</si>
  <si>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</si>
  <si>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</si>
  <si>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</si>
  <si>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</si>
  <si>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</si>
  <si>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</si>
  <si>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</si>
  <si>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</si>
  <si>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</si>
  <si>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</si>
  <si>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</si>
  <si>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</si>
  <si>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</si>
  <si>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</si>
  <si>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</si>
  <si>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</si>
  <si>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</si>
  <si>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</si>
  <si>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</si>
  <si>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</si>
  <si>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</si>
  <si>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</si>
  <si>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</si>
  <si>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</si>
  <si>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</si>
  <si>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</si>
  <si>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</si>
  <si>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</si>
  <si>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</si>
  <si>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</si>
  <si>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</si>
  <si>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</si>
  <si>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</si>
  <si>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</si>
  <si>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</si>
  <si>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</si>
  <si>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</si>
  <si>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</si>
  <si>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</si>
  <si>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</si>
  <si>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</si>
  <si>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</si>
  <si>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</si>
  <si>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</si>
  <si>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</si>
  <si>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清水町</t>
  </si>
  <si>
    <t>池田町</t>
  </si>
  <si>
    <t>ごみ搬入量の状況（平成１４年度実績）</t>
  </si>
  <si>
    <t>ごみ処理の状況（平成１４年度実績）</t>
  </si>
  <si>
    <t>ごみ資源化の状況（平成１４年度実績）</t>
  </si>
  <si>
    <t>ごみ処理の概要（平成１４年度実績）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</si>
  <si>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</si>
  <si>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</si>
  <si>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</si>
  <si>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</si>
  <si>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</si>
  <si>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</si>
  <si>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</si>
  <si>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</si>
  <si>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</si>
  <si>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</si>
  <si>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</si>
  <si>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</si>
  <si>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</si>
  <si>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</si>
  <si>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</si>
  <si>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</si>
  <si>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</si>
  <si>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</si>
  <si>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</si>
  <si>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</si>
  <si>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</si>
  <si>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</si>
  <si>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</si>
  <si>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</si>
  <si>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</si>
  <si>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</si>
  <si>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</si>
  <si>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</si>
  <si>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</si>
  <si>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</si>
  <si>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</si>
  <si>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</si>
  <si>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</si>
  <si>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</si>
  <si>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</si>
  <si>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</si>
  <si>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</si>
  <si>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</si>
  <si>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</si>
  <si>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</si>
  <si>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</si>
  <si>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</si>
  <si>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</si>
  <si>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</si>
  <si>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</si>
  <si>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</si>
  <si>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</si>
  <si>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</si>
  <si>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</si>
  <si>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</si>
  <si>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</si>
  <si>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</si>
  <si>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</si>
  <si>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</si>
  <si>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福井県合計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</si>
  <si>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</si>
  <si>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</si>
  <si>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</si>
  <si>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</si>
  <si>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</si>
  <si>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</si>
  <si>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</si>
  <si>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</si>
  <si>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</si>
  <si>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</si>
  <si>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</si>
  <si>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</si>
  <si>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</si>
  <si>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</si>
  <si>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</si>
  <si>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</si>
  <si>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</si>
  <si>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</si>
  <si>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</si>
  <si>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</si>
  <si>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</si>
  <si>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</si>
  <si>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</si>
  <si>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</si>
  <si>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</si>
  <si>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</si>
  <si>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</si>
  <si>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</si>
  <si>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</si>
  <si>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</si>
  <si>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</si>
  <si>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</si>
  <si>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</si>
  <si>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</si>
  <si>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朝日町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</si>
</sst>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209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243</v>
      </c>
      <c r="B2" s="196" t="s">
        <v>244</v>
      </c>
      <c r="C2" s="201" t="s">
        <v>245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187</v>
      </c>
      <c r="K2" s="208"/>
      <c r="L2" s="209"/>
      <c r="M2" s="201" t="s">
        <v>188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210</v>
      </c>
      <c r="AG2" s="191"/>
      <c r="AH2" s="191"/>
      <c r="AI2" s="191"/>
      <c r="AJ2" s="191"/>
      <c r="AK2" s="191"/>
      <c r="AL2" s="192"/>
      <c r="AM2" s="211" t="s">
        <v>211</v>
      </c>
      <c r="AN2" s="204" t="s">
        <v>212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213</v>
      </c>
      <c r="F3" s="201" t="s">
        <v>214</v>
      </c>
      <c r="G3" s="201" t="s">
        <v>215</v>
      </c>
      <c r="H3" s="201" t="s">
        <v>216</v>
      </c>
      <c r="I3" s="12" t="s">
        <v>189</v>
      </c>
      <c r="J3" s="211" t="s">
        <v>217</v>
      </c>
      <c r="K3" s="211" t="s">
        <v>218</v>
      </c>
      <c r="L3" s="211" t="s">
        <v>219</v>
      </c>
      <c r="M3" s="206"/>
      <c r="N3" s="201" t="s">
        <v>220</v>
      </c>
      <c r="O3" s="201" t="s">
        <v>231</v>
      </c>
      <c r="P3" s="194" t="s">
        <v>190</v>
      </c>
      <c r="Q3" s="195"/>
      <c r="R3" s="195"/>
      <c r="S3" s="195"/>
      <c r="T3" s="195"/>
      <c r="U3" s="190"/>
      <c r="V3" s="14" t="s">
        <v>191</v>
      </c>
      <c r="W3" s="8"/>
      <c r="X3" s="8"/>
      <c r="Y3" s="8"/>
      <c r="Z3" s="8"/>
      <c r="AA3" s="8"/>
      <c r="AB3" s="8"/>
      <c r="AC3" s="15"/>
      <c r="AD3" s="12" t="s">
        <v>189</v>
      </c>
      <c r="AE3" s="216"/>
      <c r="AF3" s="201" t="s">
        <v>246</v>
      </c>
      <c r="AG3" s="201" t="s">
        <v>198</v>
      </c>
      <c r="AH3" s="201" t="s">
        <v>247</v>
      </c>
      <c r="AI3" s="201" t="s">
        <v>248</v>
      </c>
      <c r="AJ3" s="201" t="s">
        <v>249</v>
      </c>
      <c r="AK3" s="201" t="s">
        <v>250</v>
      </c>
      <c r="AL3" s="12" t="s">
        <v>192</v>
      </c>
      <c r="AM3" s="216"/>
      <c r="AN3" s="201" t="s">
        <v>251</v>
      </c>
      <c r="AO3" s="201" t="s">
        <v>252</v>
      </c>
      <c r="AP3" s="201" t="s">
        <v>253</v>
      </c>
      <c r="AQ3" s="12" t="s">
        <v>189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189</v>
      </c>
      <c r="Q4" s="6" t="s">
        <v>254</v>
      </c>
      <c r="R4" s="6" t="s">
        <v>255</v>
      </c>
      <c r="S4" s="6" t="s">
        <v>19</v>
      </c>
      <c r="T4" s="6" t="s">
        <v>20</v>
      </c>
      <c r="U4" s="6" t="s">
        <v>21</v>
      </c>
      <c r="V4" s="12" t="s">
        <v>189</v>
      </c>
      <c r="W4" s="6" t="s">
        <v>193</v>
      </c>
      <c r="X4" s="6" t="s">
        <v>226</v>
      </c>
      <c r="Y4" s="6" t="s">
        <v>194</v>
      </c>
      <c r="Z4" s="18" t="s">
        <v>233</v>
      </c>
      <c r="AA4" s="6" t="s">
        <v>195</v>
      </c>
      <c r="AB4" s="18" t="s">
        <v>18</v>
      </c>
      <c r="AC4" s="6" t="s">
        <v>227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196</v>
      </c>
      <c r="E6" s="21" t="s">
        <v>196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197</v>
      </c>
      <c r="K6" s="23" t="s">
        <v>197</v>
      </c>
      <c r="L6" s="23" t="s">
        <v>197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105</v>
      </c>
      <c r="B7" s="47" t="s">
        <v>106</v>
      </c>
      <c r="C7" s="48" t="s">
        <v>107</v>
      </c>
      <c r="D7" s="49">
        <v>250474</v>
      </c>
      <c r="E7" s="49">
        <v>250474</v>
      </c>
      <c r="F7" s="49">
        <f>'ごみ搬入量内訳'!H7</f>
        <v>95510</v>
      </c>
      <c r="G7" s="49">
        <f>'ごみ搬入量内訳'!AG7</f>
        <v>7425</v>
      </c>
      <c r="H7" s="49">
        <f>'ごみ搬入量内訳'!AH7</f>
        <v>0</v>
      </c>
      <c r="I7" s="49">
        <f aca="true" t="shared" si="0" ref="I7:I42">SUM(F7:H7)</f>
        <v>102935</v>
      </c>
      <c r="J7" s="49">
        <f aca="true" t="shared" si="1" ref="J7:J42">I7/D7/365*1000000</f>
        <v>1125.920050105548</v>
      </c>
      <c r="K7" s="49">
        <f>('ごみ搬入量内訳'!E7+'ごみ搬入量内訳'!AH7)/'ごみ処理概要'!D7/365*1000000</f>
        <v>684.5213256487617</v>
      </c>
      <c r="L7" s="49">
        <f>'ごみ搬入量内訳'!F7/'ごみ処理概要'!D7/365*1000000</f>
        <v>441.3987244567861</v>
      </c>
      <c r="M7" s="49">
        <f>'資源化量内訳'!BP7</f>
        <v>9075</v>
      </c>
      <c r="N7" s="49">
        <f>'ごみ処理量内訳'!E7</f>
        <v>84255</v>
      </c>
      <c r="O7" s="49">
        <f>'ごみ処理量内訳'!L7</f>
        <v>0</v>
      </c>
      <c r="P7" s="49">
        <f aca="true" t="shared" si="2" ref="P7:P42">SUM(Q7:U7)</f>
        <v>18654</v>
      </c>
      <c r="Q7" s="49">
        <f>'ごみ処理量内訳'!G7</f>
        <v>16718</v>
      </c>
      <c r="R7" s="49">
        <f>'ごみ処理量内訳'!H7</f>
        <v>1936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42">SUM(W7:AC7)</f>
        <v>26</v>
      </c>
      <c r="W7" s="49">
        <f>'資源化量内訳'!M7</f>
        <v>25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1</v>
      </c>
      <c r="AB7" s="49">
        <f>'資源化量内訳'!R7</f>
        <v>0</v>
      </c>
      <c r="AC7" s="49">
        <f>'資源化量内訳'!S7</f>
        <v>0</v>
      </c>
      <c r="AD7" s="49">
        <f aca="true" t="shared" si="4" ref="AD7:AD42">N7+O7+P7+V7</f>
        <v>102935</v>
      </c>
      <c r="AE7" s="50">
        <f aca="true" t="shared" si="5" ref="AE7:AE42">(N7+P7+V7)/AD7*100</f>
        <v>100</v>
      </c>
      <c r="AF7" s="49">
        <f>'資源化量内訳'!AB7</f>
        <v>347</v>
      </c>
      <c r="AG7" s="49">
        <f>'資源化量内訳'!AJ7</f>
        <v>4005</v>
      </c>
      <c r="AH7" s="49">
        <f>'資源化量内訳'!AR7</f>
        <v>1936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42">SUM(AF7:AJ7)</f>
        <v>6288</v>
      </c>
      <c r="AM7" s="50">
        <f aca="true" t="shared" si="7" ref="AM7:AM42">(V7+AL7+M7)/(M7+AD7)*100</f>
        <v>13.73895187929649</v>
      </c>
      <c r="AN7" s="49">
        <f>'ごみ処理量内訳'!AC7</f>
        <v>0</v>
      </c>
      <c r="AO7" s="49">
        <f>'ごみ処理量内訳'!AD7</f>
        <v>0</v>
      </c>
      <c r="AP7" s="49">
        <f>'ごみ処理量内訳'!AE7</f>
        <v>10176</v>
      </c>
      <c r="AQ7" s="49">
        <f aca="true" t="shared" si="8" ref="AQ7:AQ42">SUM(AN7:AP7)</f>
        <v>10176</v>
      </c>
    </row>
    <row r="8" spans="1:43" ht="13.5" customHeight="1">
      <c r="A8" s="24" t="s">
        <v>105</v>
      </c>
      <c r="B8" s="47" t="s">
        <v>108</v>
      </c>
      <c r="C8" s="48" t="s">
        <v>109</v>
      </c>
      <c r="D8" s="49">
        <v>68109</v>
      </c>
      <c r="E8" s="49">
        <v>68109</v>
      </c>
      <c r="F8" s="49">
        <f>'ごみ搬入量内訳'!H8</f>
        <v>23979</v>
      </c>
      <c r="G8" s="49">
        <f>'ごみ搬入量内訳'!AG8</f>
        <v>3894</v>
      </c>
      <c r="H8" s="49">
        <f>'ごみ搬入量内訳'!AH8</f>
        <v>0</v>
      </c>
      <c r="I8" s="49">
        <f t="shared" si="0"/>
        <v>27873</v>
      </c>
      <c r="J8" s="49">
        <f t="shared" si="1"/>
        <v>1121.2084094854401</v>
      </c>
      <c r="K8" s="49">
        <f>('ごみ搬入量内訳'!E8+'ごみ搬入量内訳'!AH8)/'ごみ処理概要'!D8/365*1000000</f>
        <v>766.6598886514907</v>
      </c>
      <c r="L8" s="49">
        <f>'ごみ搬入量内訳'!F8/'ごみ処理概要'!D8/365*1000000</f>
        <v>354.54852083394934</v>
      </c>
      <c r="M8" s="49">
        <f>'資源化量内訳'!BP8</f>
        <v>2018</v>
      </c>
      <c r="N8" s="49">
        <f>'ごみ処理量内訳'!E8</f>
        <v>21451</v>
      </c>
      <c r="O8" s="49">
        <f>'ごみ処理量内訳'!L8</f>
        <v>542</v>
      </c>
      <c r="P8" s="49">
        <f t="shared" si="2"/>
        <v>5389</v>
      </c>
      <c r="Q8" s="49">
        <f>'ごみ処理量内訳'!G8</f>
        <v>2512</v>
      </c>
      <c r="R8" s="49">
        <f>'ごみ処理量内訳'!H8</f>
        <v>2877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589</v>
      </c>
      <c r="W8" s="49">
        <f>'資源化量内訳'!M8</f>
        <v>589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27971</v>
      </c>
      <c r="AE8" s="50">
        <f t="shared" si="5"/>
        <v>98.06227878874549</v>
      </c>
      <c r="AF8" s="49">
        <f>'資源化量内訳'!AB8</f>
        <v>0</v>
      </c>
      <c r="AG8" s="49">
        <f>'資源化量内訳'!AJ8</f>
        <v>851</v>
      </c>
      <c r="AH8" s="49">
        <f>'資源化量内訳'!AR8</f>
        <v>1126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1977</v>
      </c>
      <c r="AM8" s="50">
        <f t="shared" si="7"/>
        <v>15.285604721731302</v>
      </c>
      <c r="AN8" s="49">
        <f>'ごみ処理量内訳'!AC8</f>
        <v>542</v>
      </c>
      <c r="AO8" s="49">
        <f>'ごみ処理量内訳'!AD8</f>
        <v>3189</v>
      </c>
      <c r="AP8" s="49">
        <f>'ごみ処理量内訳'!AE8</f>
        <v>385</v>
      </c>
      <c r="AQ8" s="49">
        <f t="shared" si="8"/>
        <v>4116</v>
      </c>
    </row>
    <row r="9" spans="1:43" ht="13.5" customHeight="1">
      <c r="A9" s="24" t="s">
        <v>105</v>
      </c>
      <c r="B9" s="47" t="s">
        <v>110</v>
      </c>
      <c r="C9" s="48" t="s">
        <v>111</v>
      </c>
      <c r="D9" s="49">
        <v>71390</v>
      </c>
      <c r="E9" s="49">
        <v>71390</v>
      </c>
      <c r="F9" s="49">
        <f>'ごみ搬入量内訳'!H9</f>
        <v>19412</v>
      </c>
      <c r="G9" s="49">
        <f>'ごみ搬入量内訳'!AG9</f>
        <v>3942</v>
      </c>
      <c r="H9" s="49">
        <f>'ごみ搬入量内訳'!AH9</f>
        <v>0</v>
      </c>
      <c r="I9" s="49">
        <f t="shared" si="0"/>
        <v>23354</v>
      </c>
      <c r="J9" s="49">
        <f t="shared" si="1"/>
        <v>896.2538400873458</v>
      </c>
      <c r="K9" s="49">
        <f>('ごみ搬入量内訳'!E9+'ごみ搬入量内訳'!AH9)/'ごみ処理概要'!D9/365*1000000</f>
        <v>690.4002133754967</v>
      </c>
      <c r="L9" s="49">
        <f>'ごみ搬入量内訳'!F9/'ごみ処理概要'!D9/365*1000000</f>
        <v>205.85362671184907</v>
      </c>
      <c r="M9" s="49">
        <f>'資源化量内訳'!BP9</f>
        <v>2962</v>
      </c>
      <c r="N9" s="49">
        <f>'ごみ処理量内訳'!E9</f>
        <v>16534</v>
      </c>
      <c r="O9" s="49">
        <f>'ごみ処理量内訳'!L9</f>
        <v>564</v>
      </c>
      <c r="P9" s="49">
        <f t="shared" si="2"/>
        <v>6256</v>
      </c>
      <c r="Q9" s="49">
        <f>'ごみ処理量内訳'!G9</f>
        <v>4447</v>
      </c>
      <c r="R9" s="49">
        <f>'ごみ処理量内訳'!H9</f>
        <v>1809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0</v>
      </c>
      <c r="W9" s="49">
        <f>'資源化量内訳'!M9</f>
        <v>0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0</v>
      </c>
      <c r="AC9" s="49">
        <f>'資源化量内訳'!S9</f>
        <v>0</v>
      </c>
      <c r="AD9" s="49">
        <f t="shared" si="4"/>
        <v>23354</v>
      </c>
      <c r="AE9" s="50">
        <f t="shared" si="5"/>
        <v>97.58499614627044</v>
      </c>
      <c r="AF9" s="49">
        <f>'資源化量内訳'!AB9</f>
        <v>0</v>
      </c>
      <c r="AG9" s="49">
        <f>'資源化量内訳'!AJ9</f>
        <v>838</v>
      </c>
      <c r="AH9" s="49">
        <f>'資源化量内訳'!AR9</f>
        <v>1809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2647</v>
      </c>
      <c r="AM9" s="50">
        <f t="shared" si="7"/>
        <v>21.314029487764095</v>
      </c>
      <c r="AN9" s="49">
        <f>'ごみ処理量内訳'!AC9</f>
        <v>564</v>
      </c>
      <c r="AO9" s="49">
        <f>'ごみ処理量内訳'!AD9</f>
        <v>1850</v>
      </c>
      <c r="AP9" s="49">
        <f>'ごみ処理量内訳'!AE9</f>
        <v>3131</v>
      </c>
      <c r="AQ9" s="49">
        <f t="shared" si="8"/>
        <v>5545</v>
      </c>
    </row>
    <row r="10" spans="1:43" ht="13.5" customHeight="1">
      <c r="A10" s="24" t="s">
        <v>105</v>
      </c>
      <c r="B10" s="47" t="s">
        <v>112</v>
      </c>
      <c r="C10" s="48" t="s">
        <v>113</v>
      </c>
      <c r="D10" s="49">
        <v>33171</v>
      </c>
      <c r="E10" s="49">
        <v>33171</v>
      </c>
      <c r="F10" s="49">
        <f>'ごみ搬入量内訳'!H10</f>
        <v>11062</v>
      </c>
      <c r="G10" s="49">
        <f>'ごみ搬入量内訳'!AG10</f>
        <v>4590</v>
      </c>
      <c r="H10" s="49">
        <f>'ごみ搬入量内訳'!AH10</f>
        <v>0</v>
      </c>
      <c r="I10" s="49">
        <f t="shared" si="0"/>
        <v>15652</v>
      </c>
      <c r="J10" s="49">
        <f t="shared" si="1"/>
        <v>1292.761501939101</v>
      </c>
      <c r="K10" s="49">
        <f>('ごみ搬入量内訳'!E10+'ごみ搬入量内訳'!AH10)/'ごみ処理概要'!D10/365*1000000</f>
        <v>846.093076019943</v>
      </c>
      <c r="L10" s="49">
        <f>'ごみ搬入量内訳'!F10/'ごみ処理概要'!D10/365*1000000</f>
        <v>446.66842591915776</v>
      </c>
      <c r="M10" s="49">
        <f>'資源化量内訳'!BP10</f>
        <v>947</v>
      </c>
      <c r="N10" s="49">
        <f>'ごみ処理量内訳'!E10</f>
        <v>12503</v>
      </c>
      <c r="O10" s="49">
        <f>'ごみ処理量内訳'!L10</f>
        <v>2250</v>
      </c>
      <c r="P10" s="49">
        <f t="shared" si="2"/>
        <v>899</v>
      </c>
      <c r="Q10" s="49">
        <f>'ごみ処理量内訳'!G10</f>
        <v>0</v>
      </c>
      <c r="R10" s="49">
        <f>'ごみ処理量内訳'!H10</f>
        <v>899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0</v>
      </c>
      <c r="W10" s="49">
        <f>'資源化量内訳'!M10</f>
        <v>0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15652</v>
      </c>
      <c r="AE10" s="50">
        <f t="shared" si="5"/>
        <v>85.62484027600307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899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899</v>
      </c>
      <c r="AM10" s="50">
        <f t="shared" si="7"/>
        <v>11.121151876619074</v>
      </c>
      <c r="AN10" s="49">
        <f>'ごみ処理量内訳'!AC10</f>
        <v>2250</v>
      </c>
      <c r="AO10" s="49">
        <f>'ごみ処理量内訳'!AD10</f>
        <v>1030</v>
      </c>
      <c r="AP10" s="49">
        <f>'ごみ処理量内訳'!AE10</f>
        <v>0</v>
      </c>
      <c r="AQ10" s="49">
        <f t="shared" si="8"/>
        <v>3280</v>
      </c>
    </row>
    <row r="11" spans="1:43" ht="13.5" customHeight="1">
      <c r="A11" s="24" t="s">
        <v>105</v>
      </c>
      <c r="B11" s="47" t="s">
        <v>114</v>
      </c>
      <c r="C11" s="48" t="s">
        <v>115</v>
      </c>
      <c r="D11" s="49">
        <v>39594</v>
      </c>
      <c r="E11" s="49">
        <v>39594</v>
      </c>
      <c r="F11" s="49">
        <f>'ごみ搬入量内訳'!H11</f>
        <v>10871</v>
      </c>
      <c r="G11" s="49">
        <f>'ごみ搬入量内訳'!AG11</f>
        <v>1985</v>
      </c>
      <c r="H11" s="49">
        <f>'ごみ搬入量内訳'!AH11</f>
        <v>0</v>
      </c>
      <c r="I11" s="49">
        <f t="shared" si="0"/>
        <v>12856</v>
      </c>
      <c r="J11" s="49">
        <f t="shared" si="1"/>
        <v>889.5771533115922</v>
      </c>
      <c r="K11" s="49">
        <f>('ごみ搬入量内訳'!E11+'ごみ搬入量内訳'!AH11)/'ごみ処理概要'!D11/365*1000000</f>
        <v>660.1249255283594</v>
      </c>
      <c r="L11" s="49">
        <f>'ごみ搬入量内訳'!F11/'ごみ処理概要'!D11/365*1000000</f>
        <v>229.4522277832327</v>
      </c>
      <c r="M11" s="49">
        <f>'資源化量内訳'!BP11</f>
        <v>544</v>
      </c>
      <c r="N11" s="49">
        <f>'ごみ処理量内訳'!E11</f>
        <v>9539</v>
      </c>
      <c r="O11" s="49">
        <f>'ごみ処理量内訳'!L11</f>
        <v>0</v>
      </c>
      <c r="P11" s="49">
        <f t="shared" si="2"/>
        <v>1419</v>
      </c>
      <c r="Q11" s="49">
        <f>'ごみ処理量内訳'!G11</f>
        <v>0</v>
      </c>
      <c r="R11" s="49">
        <f>'ごみ処理量内訳'!H11</f>
        <v>1419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1898</v>
      </c>
      <c r="W11" s="49">
        <f>'資源化量内訳'!M11</f>
        <v>1529</v>
      </c>
      <c r="X11" s="49">
        <f>'資源化量内訳'!N11</f>
        <v>0</v>
      </c>
      <c r="Y11" s="49">
        <f>'資源化量内訳'!O11</f>
        <v>318</v>
      </c>
      <c r="Z11" s="49">
        <f>'資源化量内訳'!P11</f>
        <v>51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12856</v>
      </c>
      <c r="AE11" s="50">
        <f t="shared" si="5"/>
        <v>100</v>
      </c>
      <c r="AF11" s="49">
        <f>'資源化量内訳'!AB11</f>
        <v>0</v>
      </c>
      <c r="AG11" s="49">
        <f>'資源化量内訳'!AJ11</f>
        <v>0</v>
      </c>
      <c r="AH11" s="49">
        <f>'資源化量内訳'!AR11</f>
        <v>637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637</v>
      </c>
      <c r="AM11" s="50">
        <f t="shared" si="7"/>
        <v>22.977611940298505</v>
      </c>
      <c r="AN11" s="49">
        <f>'ごみ処理量内訳'!AC11</f>
        <v>0</v>
      </c>
      <c r="AO11" s="49">
        <f>'ごみ処理量内訳'!AD11</f>
        <v>1181</v>
      </c>
      <c r="AP11" s="49">
        <f>'ごみ処理量内訳'!AE11</f>
        <v>670</v>
      </c>
      <c r="AQ11" s="49">
        <f t="shared" si="8"/>
        <v>1851</v>
      </c>
    </row>
    <row r="12" spans="1:43" ht="13.5" customHeight="1">
      <c r="A12" s="24" t="s">
        <v>105</v>
      </c>
      <c r="B12" s="47" t="s">
        <v>116</v>
      </c>
      <c r="C12" s="48" t="s">
        <v>117</v>
      </c>
      <c r="D12" s="49">
        <v>28319</v>
      </c>
      <c r="E12" s="49">
        <v>28319</v>
      </c>
      <c r="F12" s="49">
        <f>'ごみ搬入量内訳'!H12</f>
        <v>4712</v>
      </c>
      <c r="G12" s="49">
        <f>'ごみ搬入量内訳'!AG12</f>
        <v>1149</v>
      </c>
      <c r="H12" s="49">
        <f>'ごみ搬入量内訳'!AH12</f>
        <v>0</v>
      </c>
      <c r="I12" s="49">
        <f t="shared" si="0"/>
        <v>5861</v>
      </c>
      <c r="J12" s="49">
        <f t="shared" si="1"/>
        <v>567.0233499267397</v>
      </c>
      <c r="K12" s="49">
        <f>('ごみ搬入量内訳'!E12+'ごみ搬入量内訳'!AH12)/'ごみ処理概要'!D12/365*1000000</f>
        <v>429.1615049095747</v>
      </c>
      <c r="L12" s="49">
        <f>'ごみ搬入量内訳'!F12/'ごみ処理概要'!D12/365*1000000</f>
        <v>137.86184501716502</v>
      </c>
      <c r="M12" s="49">
        <f>'資源化量内訳'!BP12</f>
        <v>1473</v>
      </c>
      <c r="N12" s="49">
        <f>'ごみ処理量内訳'!E12</f>
        <v>3733</v>
      </c>
      <c r="O12" s="49">
        <f>'ごみ処理量内訳'!L12</f>
        <v>0</v>
      </c>
      <c r="P12" s="49">
        <f t="shared" si="2"/>
        <v>1805</v>
      </c>
      <c r="Q12" s="49">
        <f>'ごみ処理量内訳'!G12</f>
        <v>0</v>
      </c>
      <c r="R12" s="49">
        <f>'ごみ処理量内訳'!H12</f>
        <v>1805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323</v>
      </c>
      <c r="W12" s="49">
        <f>'資源化量内訳'!M12</f>
        <v>301</v>
      </c>
      <c r="X12" s="49">
        <f>'資源化量内訳'!N12</f>
        <v>22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5861</v>
      </c>
      <c r="AE12" s="50">
        <f t="shared" si="5"/>
        <v>100</v>
      </c>
      <c r="AF12" s="49">
        <f>'資源化量内訳'!AB12</f>
        <v>0</v>
      </c>
      <c r="AG12" s="49">
        <f>'資源化量内訳'!AJ12</f>
        <v>0</v>
      </c>
      <c r="AH12" s="49">
        <f>'資源化量内訳'!AR12</f>
        <v>771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771</v>
      </c>
      <c r="AM12" s="50">
        <f t="shared" si="7"/>
        <v>35.00136351240796</v>
      </c>
      <c r="AN12" s="49">
        <f>'ごみ処理量内訳'!AC12</f>
        <v>0</v>
      </c>
      <c r="AO12" s="49">
        <f>'ごみ処理量内訳'!AD12</f>
        <v>677</v>
      </c>
      <c r="AP12" s="49">
        <f>'ごみ処理量内訳'!AE12</f>
        <v>1028</v>
      </c>
      <c r="AQ12" s="49">
        <f t="shared" si="8"/>
        <v>1705</v>
      </c>
    </row>
    <row r="13" spans="1:43" ht="13.5" customHeight="1">
      <c r="A13" s="24" t="s">
        <v>105</v>
      </c>
      <c r="B13" s="47" t="s">
        <v>118</v>
      </c>
      <c r="C13" s="48" t="s">
        <v>119</v>
      </c>
      <c r="D13" s="49">
        <v>65975</v>
      </c>
      <c r="E13" s="49">
        <v>65975</v>
      </c>
      <c r="F13" s="49">
        <f>'ごみ搬入量内訳'!H13</f>
        <v>26141</v>
      </c>
      <c r="G13" s="49">
        <f>'ごみ搬入量内訳'!AG13</f>
        <v>3094</v>
      </c>
      <c r="H13" s="49">
        <f>'ごみ搬入量内訳'!AH13</f>
        <v>0</v>
      </c>
      <c r="I13" s="49">
        <f t="shared" si="0"/>
        <v>29235</v>
      </c>
      <c r="J13" s="49">
        <f t="shared" si="1"/>
        <v>1214.0339584836513</v>
      </c>
      <c r="K13" s="49">
        <f>('ごみ搬入量内訳'!E13+'ごみ搬入量内訳'!AH13)/'ごみ処理概要'!D13/365*1000000</f>
        <v>945.5221207701132</v>
      </c>
      <c r="L13" s="49">
        <f>'ごみ搬入量内訳'!F13/'ごみ処理概要'!D13/365*1000000</f>
        <v>268.5118377135382</v>
      </c>
      <c r="M13" s="49">
        <f>'資源化量内訳'!BP13</f>
        <v>0</v>
      </c>
      <c r="N13" s="49">
        <f>'ごみ処理量内訳'!E13</f>
        <v>20734</v>
      </c>
      <c r="O13" s="49">
        <f>'ごみ処理量内訳'!L13</f>
        <v>0</v>
      </c>
      <c r="P13" s="49">
        <f t="shared" si="2"/>
        <v>8269</v>
      </c>
      <c r="Q13" s="49">
        <f>'ごみ処理量内訳'!G13</f>
        <v>2294</v>
      </c>
      <c r="R13" s="49">
        <f>'ごみ処理量内訳'!H13</f>
        <v>5975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232</v>
      </c>
      <c r="W13" s="49">
        <f>'資源化量内訳'!M13</f>
        <v>232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29235</v>
      </c>
      <c r="AE13" s="50">
        <f t="shared" si="5"/>
        <v>100</v>
      </c>
      <c r="AF13" s="49">
        <f>'資源化量内訳'!AB13</f>
        <v>0</v>
      </c>
      <c r="AG13" s="49">
        <f>'資源化量内訳'!AJ13</f>
        <v>943</v>
      </c>
      <c r="AH13" s="49">
        <f>'資源化量内訳'!AR13</f>
        <v>5975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6918</v>
      </c>
      <c r="AM13" s="50">
        <f t="shared" si="7"/>
        <v>24.456986488797675</v>
      </c>
      <c r="AN13" s="49">
        <f>'ごみ処理量内訳'!AC13</f>
        <v>0</v>
      </c>
      <c r="AO13" s="49">
        <f>'ごみ処理量内訳'!AD13</f>
        <v>2890</v>
      </c>
      <c r="AP13" s="49">
        <f>'ごみ処理量内訳'!AE13</f>
        <v>0</v>
      </c>
      <c r="AQ13" s="49">
        <f t="shared" si="8"/>
        <v>2890</v>
      </c>
    </row>
    <row r="14" spans="1:43" ht="13.5" customHeight="1">
      <c r="A14" s="24" t="s">
        <v>105</v>
      </c>
      <c r="B14" s="47" t="s">
        <v>120</v>
      </c>
      <c r="C14" s="48" t="s">
        <v>121</v>
      </c>
      <c r="D14" s="49">
        <v>5388</v>
      </c>
      <c r="E14" s="49">
        <v>5388</v>
      </c>
      <c r="F14" s="49">
        <f>'ごみ搬入量内訳'!H14</f>
        <v>833</v>
      </c>
      <c r="G14" s="49">
        <f>'ごみ搬入量内訳'!AG14</f>
        <v>30</v>
      </c>
      <c r="H14" s="49">
        <f>'ごみ搬入量内訳'!AH14</f>
        <v>0</v>
      </c>
      <c r="I14" s="49">
        <f t="shared" si="0"/>
        <v>863</v>
      </c>
      <c r="J14" s="49">
        <f t="shared" si="1"/>
        <v>438.8239720942531</v>
      </c>
      <c r="K14" s="49">
        <f>('ごみ搬入量内訳'!E14+'ごみ搬入量内訳'!AH14)/'ごみ処理概要'!D14/365*1000000</f>
        <v>426.1118060428553</v>
      </c>
      <c r="L14" s="49">
        <f>'ごみ搬入量内訳'!F14/'ごみ処理概要'!D14/365*1000000</f>
        <v>12.71216605139783</v>
      </c>
      <c r="M14" s="49">
        <f>'資源化量内訳'!BP14</f>
        <v>133</v>
      </c>
      <c r="N14" s="49">
        <f>'ごみ処理量内訳'!E14</f>
        <v>711</v>
      </c>
      <c r="O14" s="49">
        <f>'ごみ処理量内訳'!L14</f>
        <v>0</v>
      </c>
      <c r="P14" s="49">
        <f t="shared" si="2"/>
        <v>151</v>
      </c>
      <c r="Q14" s="49">
        <f>'ごみ処理量内訳'!G14</f>
        <v>116</v>
      </c>
      <c r="R14" s="49">
        <f>'ごみ処理量内訳'!H14</f>
        <v>35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1</v>
      </c>
      <c r="W14" s="49">
        <f>'資源化量内訳'!M14</f>
        <v>0</v>
      </c>
      <c r="X14" s="49">
        <f>'資源化量内訳'!N14</f>
        <v>0</v>
      </c>
      <c r="Y14" s="49">
        <f>'資源化量内訳'!O14</f>
        <v>0</v>
      </c>
      <c r="Z14" s="49">
        <f>'資源化量内訳'!P14</f>
        <v>1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863</v>
      </c>
      <c r="AE14" s="50">
        <f t="shared" si="5"/>
        <v>100</v>
      </c>
      <c r="AF14" s="49">
        <f>'資源化量内訳'!AB14</f>
        <v>0</v>
      </c>
      <c r="AG14" s="49">
        <f>'資源化量内訳'!AJ14</f>
        <v>38</v>
      </c>
      <c r="AH14" s="49">
        <f>'資源化量内訳'!AR14</f>
        <v>35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73</v>
      </c>
      <c r="AM14" s="50">
        <f t="shared" si="7"/>
        <v>20.783132530120483</v>
      </c>
      <c r="AN14" s="49">
        <f>'ごみ処理量内訳'!AC14</f>
        <v>0</v>
      </c>
      <c r="AO14" s="49">
        <f>'ごみ処理量内訳'!AD14</f>
        <v>111</v>
      </c>
      <c r="AP14" s="49">
        <f>'ごみ処理量内訳'!AE14</f>
        <v>8</v>
      </c>
      <c r="AQ14" s="49">
        <f t="shared" si="8"/>
        <v>119</v>
      </c>
    </row>
    <row r="15" spans="1:43" ht="13.5" customHeight="1">
      <c r="A15" s="24" t="s">
        <v>105</v>
      </c>
      <c r="B15" s="47" t="s">
        <v>122</v>
      </c>
      <c r="C15" s="48" t="s">
        <v>123</v>
      </c>
      <c r="D15" s="49">
        <v>10407</v>
      </c>
      <c r="E15" s="49">
        <v>10407</v>
      </c>
      <c r="F15" s="49">
        <f>'ごみ搬入量内訳'!H15</f>
        <v>2923</v>
      </c>
      <c r="G15" s="49">
        <f>'ごみ搬入量内訳'!AG15</f>
        <v>142</v>
      </c>
      <c r="H15" s="49">
        <f>'ごみ搬入量内訳'!AH15</f>
        <v>0</v>
      </c>
      <c r="I15" s="49">
        <f t="shared" si="0"/>
        <v>3065</v>
      </c>
      <c r="J15" s="49">
        <f t="shared" si="1"/>
        <v>806.8857763017779</v>
      </c>
      <c r="K15" s="49">
        <f>('ごみ搬入量内訳'!E15+'ごみ搬入量内訳'!AH15)/'ごみ処理概要'!D15/365*1000000</f>
        <v>777.1376220694449</v>
      </c>
      <c r="L15" s="49">
        <f>'ごみ搬入量内訳'!F15/'ごみ処理概要'!D15/365*1000000</f>
        <v>29.748154232333082</v>
      </c>
      <c r="M15" s="49">
        <f>'資源化量内訳'!BP15</f>
        <v>345</v>
      </c>
      <c r="N15" s="49">
        <f>'ごみ処理量内訳'!E15</f>
        <v>2656</v>
      </c>
      <c r="O15" s="49">
        <f>'ごみ処理量内訳'!L15</f>
        <v>0</v>
      </c>
      <c r="P15" s="49">
        <f t="shared" si="2"/>
        <v>341</v>
      </c>
      <c r="Q15" s="49">
        <f>'ごみ処理量内訳'!G15</f>
        <v>228</v>
      </c>
      <c r="R15" s="49">
        <f>'ごみ処理量内訳'!H15</f>
        <v>113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68</v>
      </c>
      <c r="W15" s="49">
        <f>'資源化量内訳'!M15</f>
        <v>3</v>
      </c>
      <c r="X15" s="49">
        <f>'資源化量内訳'!N15</f>
        <v>62</v>
      </c>
      <c r="Y15" s="49">
        <f>'資源化量内訳'!O15</f>
        <v>0</v>
      </c>
      <c r="Z15" s="49">
        <f>'資源化量内訳'!P15</f>
        <v>0</v>
      </c>
      <c r="AA15" s="49">
        <f>'資源化量内訳'!Q15</f>
        <v>3</v>
      </c>
      <c r="AB15" s="49">
        <f>'資源化量内訳'!R15</f>
        <v>0</v>
      </c>
      <c r="AC15" s="49">
        <f>'資源化量内訳'!S15</f>
        <v>0</v>
      </c>
      <c r="AD15" s="49">
        <f t="shared" si="4"/>
        <v>3065</v>
      </c>
      <c r="AE15" s="50">
        <f t="shared" si="5"/>
        <v>100</v>
      </c>
      <c r="AF15" s="49">
        <f>'資源化量内訳'!AB15</f>
        <v>0</v>
      </c>
      <c r="AG15" s="49">
        <f>'資源化量内訳'!AJ15</f>
        <v>46</v>
      </c>
      <c r="AH15" s="49">
        <f>'資源化量内訳'!AR15</f>
        <v>111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157</v>
      </c>
      <c r="AM15" s="50">
        <f t="shared" si="7"/>
        <v>16.715542521994134</v>
      </c>
      <c r="AN15" s="49">
        <f>'ごみ処理量内訳'!AC15</f>
        <v>0</v>
      </c>
      <c r="AO15" s="49">
        <f>'ごみ処理量内訳'!AD15</f>
        <v>399</v>
      </c>
      <c r="AP15" s="49">
        <f>'ごみ処理量内訳'!AE15</f>
        <v>17</v>
      </c>
      <c r="AQ15" s="49">
        <f t="shared" si="8"/>
        <v>416</v>
      </c>
    </row>
    <row r="16" spans="1:43" ht="13.5" customHeight="1">
      <c r="A16" s="24" t="s">
        <v>105</v>
      </c>
      <c r="B16" s="47" t="s">
        <v>124</v>
      </c>
      <c r="C16" s="48" t="s">
        <v>125</v>
      </c>
      <c r="D16" s="49">
        <v>6405</v>
      </c>
      <c r="E16" s="49">
        <v>6405</v>
      </c>
      <c r="F16" s="49">
        <f>'ごみ搬入量内訳'!H16</f>
        <v>1424</v>
      </c>
      <c r="G16" s="49">
        <f>'ごみ搬入量内訳'!AG16</f>
        <v>81</v>
      </c>
      <c r="H16" s="49">
        <f>'ごみ搬入量内訳'!AH16</f>
        <v>0</v>
      </c>
      <c r="I16" s="49">
        <f t="shared" si="0"/>
        <v>1505</v>
      </c>
      <c r="J16" s="49">
        <f t="shared" si="1"/>
        <v>643.7607605359682</v>
      </c>
      <c r="K16" s="49">
        <f>('ごみ搬入量内訳'!E16+'ごみ搬入量内訳'!AH16)/'ごみ処理概要'!D16/365*1000000</f>
        <v>621.0901158127747</v>
      </c>
      <c r="L16" s="49">
        <f>'ごみ搬入量内訳'!F16/'ごみ処理概要'!D16/365*1000000</f>
        <v>22.67064472319357</v>
      </c>
      <c r="M16" s="49">
        <f>'資源化量内訳'!BP16</f>
        <v>175</v>
      </c>
      <c r="N16" s="49">
        <f>'ごみ処理量内訳'!E16</f>
        <v>1290</v>
      </c>
      <c r="O16" s="49">
        <f>'ごみ処理量内訳'!L16</f>
        <v>0</v>
      </c>
      <c r="P16" s="49">
        <f t="shared" si="2"/>
        <v>215</v>
      </c>
      <c r="Q16" s="49">
        <f>'ごみ処理量内訳'!G16</f>
        <v>161</v>
      </c>
      <c r="R16" s="49">
        <f>'ごみ処理量内訳'!H16</f>
        <v>54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0</v>
      </c>
      <c r="W16" s="49">
        <f>'資源化量内訳'!M16</f>
        <v>0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1505</v>
      </c>
      <c r="AE16" s="50">
        <f t="shared" si="5"/>
        <v>100</v>
      </c>
      <c r="AF16" s="49">
        <f>'資源化量内訳'!AB16</f>
        <v>0</v>
      </c>
      <c r="AG16" s="49">
        <f>'資源化量内訳'!AJ16</f>
        <v>49</v>
      </c>
      <c r="AH16" s="49">
        <f>'資源化量内訳'!AR16</f>
        <v>53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102</v>
      </c>
      <c r="AM16" s="50">
        <f t="shared" si="7"/>
        <v>16.488095238095237</v>
      </c>
      <c r="AN16" s="49">
        <f>'ごみ処理量内訳'!AC16</f>
        <v>0</v>
      </c>
      <c r="AO16" s="49">
        <f>'ごみ処理量内訳'!AD16</f>
        <v>197</v>
      </c>
      <c r="AP16" s="49">
        <f>'ごみ処理量内訳'!AE16</f>
        <v>10</v>
      </c>
      <c r="AQ16" s="49">
        <f t="shared" si="8"/>
        <v>207</v>
      </c>
    </row>
    <row r="17" spans="1:43" ht="13.5" customHeight="1">
      <c r="A17" s="24" t="s">
        <v>105</v>
      </c>
      <c r="B17" s="47" t="s">
        <v>126</v>
      </c>
      <c r="C17" s="48" t="s">
        <v>127</v>
      </c>
      <c r="D17" s="49">
        <v>3658</v>
      </c>
      <c r="E17" s="49">
        <v>3658</v>
      </c>
      <c r="F17" s="49">
        <f>'ごみ搬入量内訳'!H17</f>
        <v>605</v>
      </c>
      <c r="G17" s="49">
        <f>'ごみ搬入量内訳'!AG17</f>
        <v>16</v>
      </c>
      <c r="H17" s="49">
        <f>'ごみ搬入量内訳'!AH17</f>
        <v>0</v>
      </c>
      <c r="I17" s="49">
        <f t="shared" si="0"/>
        <v>621</v>
      </c>
      <c r="J17" s="49">
        <f t="shared" si="1"/>
        <v>465.10931192282635</v>
      </c>
      <c r="K17" s="49">
        <f>('ごみ搬入量内訳'!E17+'ごみ搬入量内訳'!AH17)/'ごみ処理概要'!D17/365*1000000</f>
        <v>456.870660664934</v>
      </c>
      <c r="L17" s="49">
        <f>'ごみ搬入量内訳'!F17/'ごみ処理概要'!D17/365*1000000</f>
        <v>8.238651257892252</v>
      </c>
      <c r="M17" s="49">
        <f>'資源化量内訳'!BP17</f>
        <v>123</v>
      </c>
      <c r="N17" s="49">
        <f>'ごみ処理量内訳'!E17</f>
        <v>518</v>
      </c>
      <c r="O17" s="49">
        <f>'ごみ処理量内訳'!L17</f>
        <v>0</v>
      </c>
      <c r="P17" s="49">
        <f t="shared" si="2"/>
        <v>103</v>
      </c>
      <c r="Q17" s="49">
        <f>'ごみ処理量内訳'!G17</f>
        <v>81</v>
      </c>
      <c r="R17" s="49">
        <f>'ごみ処理量内訳'!H17</f>
        <v>22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621</v>
      </c>
      <c r="AE17" s="50">
        <f t="shared" si="5"/>
        <v>100</v>
      </c>
      <c r="AF17" s="49">
        <f>'資源化量内訳'!AB17</f>
        <v>0</v>
      </c>
      <c r="AG17" s="49">
        <f>'資源化量内訳'!AJ17</f>
        <v>23</v>
      </c>
      <c r="AH17" s="49">
        <f>'資源化量内訳'!AR17</f>
        <v>22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45</v>
      </c>
      <c r="AM17" s="50">
        <f t="shared" si="7"/>
        <v>22.58064516129032</v>
      </c>
      <c r="AN17" s="49">
        <f>'ごみ処理量内訳'!AC17</f>
        <v>0</v>
      </c>
      <c r="AO17" s="49">
        <f>'ごみ処理量内訳'!AD17</f>
        <v>81</v>
      </c>
      <c r="AP17" s="49">
        <f>'ごみ処理量内訳'!AE17</f>
        <v>6</v>
      </c>
      <c r="AQ17" s="49">
        <f t="shared" si="8"/>
        <v>87</v>
      </c>
    </row>
    <row r="18" spans="1:43" ht="13.5" customHeight="1">
      <c r="A18" s="24" t="s">
        <v>105</v>
      </c>
      <c r="B18" s="47" t="s">
        <v>128</v>
      </c>
      <c r="C18" s="48" t="s">
        <v>129</v>
      </c>
      <c r="D18" s="49">
        <v>774</v>
      </c>
      <c r="E18" s="49">
        <v>774</v>
      </c>
      <c r="F18" s="49">
        <f>'ごみ搬入量内訳'!H18</f>
        <v>550</v>
      </c>
      <c r="G18" s="49">
        <f>'ごみ搬入量内訳'!AG18</f>
        <v>37</v>
      </c>
      <c r="H18" s="49">
        <f>'ごみ搬入量内訳'!AH18</f>
        <v>0</v>
      </c>
      <c r="I18" s="49">
        <f t="shared" si="0"/>
        <v>587</v>
      </c>
      <c r="J18" s="49">
        <f t="shared" si="1"/>
        <v>2077.8025556617463</v>
      </c>
      <c r="K18" s="49">
        <f>('ごみ搬入量内訳'!E18+'ごみ搬入量内訳'!AH18)/'ごみ処理概要'!D18/365*1000000</f>
        <v>1946.83374039857</v>
      </c>
      <c r="L18" s="49">
        <f>'ごみ搬入量内訳'!F18/'ごみ処理概要'!D18/365*1000000</f>
        <v>130.9688152631765</v>
      </c>
      <c r="M18" s="49">
        <f>'資源化量内訳'!BP18</f>
        <v>21</v>
      </c>
      <c r="N18" s="49">
        <f>'ごみ処理量内訳'!E18</f>
        <v>374</v>
      </c>
      <c r="O18" s="49">
        <f>'ごみ処理量内訳'!L18</f>
        <v>171</v>
      </c>
      <c r="P18" s="49">
        <f t="shared" si="2"/>
        <v>6</v>
      </c>
      <c r="Q18" s="49">
        <f>'ごみ処理量内訳'!G18</f>
        <v>0</v>
      </c>
      <c r="R18" s="49">
        <f>'ごみ処理量内訳'!H18</f>
        <v>6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36</v>
      </c>
      <c r="W18" s="49">
        <f>'資源化量内訳'!M18</f>
        <v>21</v>
      </c>
      <c r="X18" s="49">
        <f>'資源化量内訳'!N18</f>
        <v>8</v>
      </c>
      <c r="Y18" s="49">
        <f>'資源化量内訳'!O18</f>
        <v>5</v>
      </c>
      <c r="Z18" s="49">
        <f>'資源化量内訳'!P18</f>
        <v>1</v>
      </c>
      <c r="AA18" s="49">
        <f>'資源化量内訳'!Q18</f>
        <v>1</v>
      </c>
      <c r="AB18" s="49">
        <f>'資源化量内訳'!R18</f>
        <v>0</v>
      </c>
      <c r="AC18" s="49">
        <f>'資源化量内訳'!S18</f>
        <v>0</v>
      </c>
      <c r="AD18" s="49">
        <f t="shared" si="4"/>
        <v>587</v>
      </c>
      <c r="AE18" s="50">
        <f t="shared" si="5"/>
        <v>70.86882453151618</v>
      </c>
      <c r="AF18" s="49">
        <f>'資源化量内訳'!AB18</f>
        <v>0</v>
      </c>
      <c r="AG18" s="49">
        <f>'資源化量内訳'!AJ18</f>
        <v>0</v>
      </c>
      <c r="AH18" s="49">
        <f>'資源化量内訳'!AR18</f>
        <v>6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6</v>
      </c>
      <c r="AM18" s="50">
        <f t="shared" si="7"/>
        <v>10.361842105263158</v>
      </c>
      <c r="AN18" s="49">
        <f>'ごみ処理量内訳'!AC18</f>
        <v>171</v>
      </c>
      <c r="AO18" s="49">
        <f>'ごみ処理量内訳'!AD18</f>
        <v>20</v>
      </c>
      <c r="AP18" s="49">
        <f>'ごみ処理量内訳'!AE18</f>
        <v>0</v>
      </c>
      <c r="AQ18" s="49">
        <f t="shared" si="8"/>
        <v>191</v>
      </c>
    </row>
    <row r="19" spans="1:43" ht="13.5" customHeight="1">
      <c r="A19" s="24" t="s">
        <v>105</v>
      </c>
      <c r="B19" s="47" t="s">
        <v>130</v>
      </c>
      <c r="C19" s="48" t="s">
        <v>131</v>
      </c>
      <c r="D19" s="49">
        <v>24123</v>
      </c>
      <c r="E19" s="49">
        <v>24123</v>
      </c>
      <c r="F19" s="49">
        <f>'ごみ搬入量内訳'!H19</f>
        <v>7218</v>
      </c>
      <c r="G19" s="49">
        <f>'ごみ搬入量内訳'!AG19</f>
        <v>463</v>
      </c>
      <c r="H19" s="49">
        <f>'ごみ搬入量内訳'!AH19</f>
        <v>0</v>
      </c>
      <c r="I19" s="49">
        <f t="shared" si="0"/>
        <v>7681</v>
      </c>
      <c r="J19" s="49">
        <f t="shared" si="1"/>
        <v>872.3556612543364</v>
      </c>
      <c r="K19" s="49">
        <f>('ごみ搬入量内訳'!E19+'ごみ搬入量内訳'!AH19)/'ごみ処理概要'!D19/365*1000000</f>
        <v>830.9014474335015</v>
      </c>
      <c r="L19" s="49">
        <f>'ごみ搬入量内訳'!F19/'ごみ処理概要'!D19/365*1000000</f>
        <v>41.45421382083489</v>
      </c>
      <c r="M19" s="49">
        <f>'資源化量内訳'!BP19</f>
        <v>875</v>
      </c>
      <c r="N19" s="49">
        <f>'ごみ処理量内訳'!E19</f>
        <v>6708</v>
      </c>
      <c r="O19" s="49">
        <f>'ごみ処理量内訳'!L19</f>
        <v>0</v>
      </c>
      <c r="P19" s="49">
        <f t="shared" si="2"/>
        <v>954</v>
      </c>
      <c r="Q19" s="49">
        <f>'ごみ処理量内訳'!G19</f>
        <v>747</v>
      </c>
      <c r="R19" s="49">
        <f>'ごみ処理量内訳'!H19</f>
        <v>207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19</v>
      </c>
      <c r="W19" s="49">
        <f>'資源化量内訳'!M19</f>
        <v>19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7681</v>
      </c>
      <c r="AE19" s="50">
        <f t="shared" si="5"/>
        <v>100</v>
      </c>
      <c r="AF19" s="49">
        <f>'資源化量内訳'!AB19</f>
        <v>0</v>
      </c>
      <c r="AG19" s="49">
        <f>'資源化量内訳'!AJ19</f>
        <v>235</v>
      </c>
      <c r="AH19" s="49">
        <f>'資源化量内訳'!AR19</f>
        <v>203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438</v>
      </c>
      <c r="AM19" s="50">
        <f t="shared" si="7"/>
        <v>15.568022440392706</v>
      </c>
      <c r="AN19" s="49">
        <f>'ごみ処理量内訳'!AC19</f>
        <v>0</v>
      </c>
      <c r="AO19" s="49">
        <f>'ごみ処理量内訳'!AD19</f>
        <v>1014</v>
      </c>
      <c r="AP19" s="49">
        <f>'ごみ処理量内訳'!AE19</f>
        <v>49</v>
      </c>
      <c r="AQ19" s="49">
        <f t="shared" si="8"/>
        <v>1063</v>
      </c>
    </row>
    <row r="20" spans="1:43" ht="13.5" customHeight="1">
      <c r="A20" s="24" t="s">
        <v>105</v>
      </c>
      <c r="B20" s="47" t="s">
        <v>132</v>
      </c>
      <c r="C20" s="48" t="s">
        <v>133</v>
      </c>
      <c r="D20" s="49">
        <v>13696</v>
      </c>
      <c r="E20" s="49">
        <v>13696</v>
      </c>
      <c r="F20" s="49">
        <f>'ごみ搬入量内訳'!H20</f>
        <v>4892</v>
      </c>
      <c r="G20" s="49">
        <f>'ごみ搬入量内訳'!AG20</f>
        <v>259</v>
      </c>
      <c r="H20" s="49">
        <f>'ごみ搬入量内訳'!AH20</f>
        <v>0</v>
      </c>
      <c r="I20" s="49">
        <f t="shared" si="0"/>
        <v>5151</v>
      </c>
      <c r="J20" s="49">
        <f t="shared" si="1"/>
        <v>1030.3978363845858</v>
      </c>
      <c r="K20" s="49">
        <f>('ごみ搬入量内訳'!E20+'ごみ搬入量内訳'!AH20)/'ごみ処理概要'!D20/365*1000000</f>
        <v>998.191652797337</v>
      </c>
      <c r="L20" s="49">
        <f>'ごみ搬入量内訳'!F20/'ごみ処理概要'!D20/365*1000000</f>
        <v>32.20618358724875</v>
      </c>
      <c r="M20" s="49">
        <f>'資源化量内訳'!BP20</f>
        <v>633</v>
      </c>
      <c r="N20" s="49">
        <f>'ごみ処理量内訳'!E20</f>
        <v>4354</v>
      </c>
      <c r="O20" s="49">
        <f>'ごみ処理量内訳'!L20</f>
        <v>0</v>
      </c>
      <c r="P20" s="49">
        <f t="shared" si="2"/>
        <v>797</v>
      </c>
      <c r="Q20" s="49">
        <f>'ごみ処理量内訳'!G20</f>
        <v>494</v>
      </c>
      <c r="R20" s="49">
        <f>'ごみ処理量内訳'!H20</f>
        <v>303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0</v>
      </c>
      <c r="W20" s="49">
        <f>'資源化量内訳'!M20</f>
        <v>0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5151</v>
      </c>
      <c r="AE20" s="50">
        <f t="shared" si="5"/>
        <v>100</v>
      </c>
      <c r="AF20" s="49">
        <f>'資源化量内訳'!AB20</f>
        <v>0</v>
      </c>
      <c r="AG20" s="49">
        <f>'資源化量内訳'!AJ20</f>
        <v>194</v>
      </c>
      <c r="AH20" s="49">
        <f>'資源化量内訳'!AR20</f>
        <v>256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450</v>
      </c>
      <c r="AM20" s="50">
        <f t="shared" si="7"/>
        <v>18.724066390041493</v>
      </c>
      <c r="AN20" s="49">
        <f>'ごみ処理量内訳'!AC20</f>
        <v>0</v>
      </c>
      <c r="AO20" s="49">
        <f>'ごみ処理量内訳'!AD20</f>
        <v>654</v>
      </c>
      <c r="AP20" s="49">
        <f>'ごみ処理量内訳'!AE20</f>
        <v>75</v>
      </c>
      <c r="AQ20" s="49">
        <f t="shared" si="8"/>
        <v>729</v>
      </c>
    </row>
    <row r="21" spans="1:43" ht="13.5" customHeight="1">
      <c r="A21" s="24" t="s">
        <v>105</v>
      </c>
      <c r="B21" s="47" t="s">
        <v>134</v>
      </c>
      <c r="C21" s="48" t="s">
        <v>135</v>
      </c>
      <c r="D21" s="49">
        <v>18158</v>
      </c>
      <c r="E21" s="49">
        <v>18158</v>
      </c>
      <c r="F21" s="49">
        <f>'ごみ搬入量内訳'!H21</f>
        <v>4884</v>
      </c>
      <c r="G21" s="49">
        <f>'ごみ搬入量内訳'!AG21</f>
        <v>1484</v>
      </c>
      <c r="H21" s="49">
        <f>'ごみ搬入量内訳'!AH21</f>
        <v>0</v>
      </c>
      <c r="I21" s="49">
        <f t="shared" si="0"/>
        <v>6368</v>
      </c>
      <c r="J21" s="49">
        <f t="shared" si="1"/>
        <v>960.8203184527896</v>
      </c>
      <c r="K21" s="49">
        <f>('ごみ搬入量内訳'!E21+'ごみ搬入量内訳'!AH21)/'ごみ処理概要'!D21/365*1000000</f>
        <v>760.750007166923</v>
      </c>
      <c r="L21" s="49">
        <f>'ごみ搬入量内訳'!F21/'ごみ処理概要'!D21/365*1000000</f>
        <v>200.07031128586667</v>
      </c>
      <c r="M21" s="49">
        <f>'資源化量内訳'!BP21</f>
        <v>920</v>
      </c>
      <c r="N21" s="49">
        <f>'ごみ処理量内訳'!E21</f>
        <v>5662</v>
      </c>
      <c r="O21" s="49">
        <f>'ごみ処理量内訳'!L21</f>
        <v>0</v>
      </c>
      <c r="P21" s="49">
        <f t="shared" si="2"/>
        <v>706</v>
      </c>
      <c r="Q21" s="49">
        <f>'ごみ処理量内訳'!G21</f>
        <v>580</v>
      </c>
      <c r="R21" s="49">
        <f>'ごみ処理量内訳'!H21</f>
        <v>126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6368</v>
      </c>
      <c r="AE21" s="50">
        <f t="shared" si="5"/>
        <v>100</v>
      </c>
      <c r="AF21" s="49">
        <f>'資源化量内訳'!AB21</f>
        <v>0</v>
      </c>
      <c r="AG21" s="49">
        <f>'資源化量内訳'!AJ21</f>
        <v>178</v>
      </c>
      <c r="AH21" s="49">
        <f>'資源化量内訳'!AR21</f>
        <v>124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302</v>
      </c>
      <c r="AM21" s="50">
        <f t="shared" si="7"/>
        <v>16.76728869374314</v>
      </c>
      <c r="AN21" s="49">
        <f>'ごみ処理量内訳'!AC21</f>
        <v>0</v>
      </c>
      <c r="AO21" s="49">
        <f>'ごみ処理量内訳'!AD21</f>
        <v>852</v>
      </c>
      <c r="AP21" s="49">
        <f>'ごみ処理量内訳'!AE21</f>
        <v>39</v>
      </c>
      <c r="AQ21" s="49">
        <f t="shared" si="8"/>
        <v>891</v>
      </c>
    </row>
    <row r="22" spans="1:43" ht="13.5" customHeight="1">
      <c r="A22" s="24" t="s">
        <v>105</v>
      </c>
      <c r="B22" s="47" t="s">
        <v>136</v>
      </c>
      <c r="C22" s="48" t="s">
        <v>137</v>
      </c>
      <c r="D22" s="49">
        <v>31994</v>
      </c>
      <c r="E22" s="49">
        <v>31994</v>
      </c>
      <c r="F22" s="49">
        <f>'ごみ搬入量内訳'!H22</f>
        <v>8217</v>
      </c>
      <c r="G22" s="49">
        <f>'ごみ搬入量内訳'!AG22</f>
        <v>951</v>
      </c>
      <c r="H22" s="49">
        <f>'ごみ搬入量内訳'!AH22</f>
        <v>0</v>
      </c>
      <c r="I22" s="49">
        <f t="shared" si="0"/>
        <v>9168</v>
      </c>
      <c r="J22" s="49">
        <f t="shared" si="1"/>
        <v>785.0787091072727</v>
      </c>
      <c r="K22" s="49">
        <f>('ごみ搬入量内訳'!E22+'ごみ搬入量内訳'!AH22)/'ごみ処理概要'!D22/365*1000000</f>
        <v>728.4756302765672</v>
      </c>
      <c r="L22" s="49">
        <f>'ごみ搬入量内訳'!F22/'ごみ処理概要'!D22/365*1000000</f>
        <v>56.603078830705414</v>
      </c>
      <c r="M22" s="49">
        <f>'資源化量内訳'!BP22</f>
        <v>1776</v>
      </c>
      <c r="N22" s="49">
        <f>'ごみ処理量内訳'!E22</f>
        <v>7574</v>
      </c>
      <c r="O22" s="49">
        <f>'ごみ処理量内訳'!L22</f>
        <v>0</v>
      </c>
      <c r="P22" s="49">
        <f t="shared" si="2"/>
        <v>1245</v>
      </c>
      <c r="Q22" s="49">
        <f>'ごみ処理量内訳'!G22</f>
        <v>1077</v>
      </c>
      <c r="R22" s="49">
        <f>'ごみ処理量内訳'!H22</f>
        <v>168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349</v>
      </c>
      <c r="W22" s="49">
        <f>'資源化量内訳'!M22</f>
        <v>0</v>
      </c>
      <c r="X22" s="49">
        <f>'資源化量内訳'!N22</f>
        <v>335</v>
      </c>
      <c r="Y22" s="49">
        <f>'資源化量内訳'!O22</f>
        <v>0</v>
      </c>
      <c r="Z22" s="49">
        <f>'資源化量内訳'!P22</f>
        <v>0</v>
      </c>
      <c r="AA22" s="49">
        <f>'資源化量内訳'!Q22</f>
        <v>14</v>
      </c>
      <c r="AB22" s="49">
        <f>'資源化量内訳'!R22</f>
        <v>0</v>
      </c>
      <c r="AC22" s="49">
        <f>'資源化量内訳'!S22</f>
        <v>0</v>
      </c>
      <c r="AD22" s="49">
        <f t="shared" si="4"/>
        <v>9168</v>
      </c>
      <c r="AE22" s="50">
        <f t="shared" si="5"/>
        <v>100</v>
      </c>
      <c r="AF22" s="49">
        <f>'資源化量内訳'!AB22</f>
        <v>0</v>
      </c>
      <c r="AG22" s="49">
        <f>'資源化量内訳'!AJ22</f>
        <v>270</v>
      </c>
      <c r="AH22" s="49">
        <f>'資源化量内訳'!AR22</f>
        <v>165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435</v>
      </c>
      <c r="AM22" s="50">
        <f t="shared" si="7"/>
        <v>23.391812865497073</v>
      </c>
      <c r="AN22" s="49">
        <f>'ごみ処理量内訳'!AC22</f>
        <v>0</v>
      </c>
      <c r="AO22" s="49">
        <f>'ごみ処理量内訳'!AD22</f>
        <v>1175</v>
      </c>
      <c r="AP22" s="49">
        <f>'ごみ処理量内訳'!AE22</f>
        <v>77</v>
      </c>
      <c r="AQ22" s="49">
        <f t="shared" si="8"/>
        <v>1252</v>
      </c>
    </row>
    <row r="23" spans="1:43" ht="13.5" customHeight="1">
      <c r="A23" s="24" t="s">
        <v>105</v>
      </c>
      <c r="B23" s="47" t="s">
        <v>138</v>
      </c>
      <c r="C23" s="48" t="s">
        <v>139</v>
      </c>
      <c r="D23" s="49">
        <v>23886</v>
      </c>
      <c r="E23" s="49">
        <v>23886</v>
      </c>
      <c r="F23" s="49">
        <f>'ごみ搬入量内訳'!H23</f>
        <v>5811</v>
      </c>
      <c r="G23" s="49">
        <f>'ごみ搬入量内訳'!AG23</f>
        <v>1700</v>
      </c>
      <c r="H23" s="49">
        <f>'ごみ搬入量内訳'!AH23</f>
        <v>0</v>
      </c>
      <c r="I23" s="49">
        <f t="shared" si="0"/>
        <v>7511</v>
      </c>
      <c r="J23" s="49">
        <f t="shared" si="1"/>
        <v>861.5122746286871</v>
      </c>
      <c r="K23" s="49">
        <f>('ごみ搬入量内訳'!E23+'ごみ搬入量内訳'!AH23)/'ごみ処理概要'!D23/365*1000000</f>
        <v>683.956556199023</v>
      </c>
      <c r="L23" s="49">
        <f>'ごみ搬入量内訳'!F23/'ごみ処理概要'!D23/365*1000000</f>
        <v>177.55571842966418</v>
      </c>
      <c r="M23" s="49">
        <f>'資源化量内訳'!BP23</f>
        <v>644</v>
      </c>
      <c r="N23" s="49">
        <f>'ごみ処理量内訳'!E23</f>
        <v>6554</v>
      </c>
      <c r="O23" s="49">
        <f>'ごみ処理量内訳'!L23</f>
        <v>0</v>
      </c>
      <c r="P23" s="49">
        <f t="shared" si="2"/>
        <v>895</v>
      </c>
      <c r="Q23" s="49">
        <f>'ごみ処理量内訳'!G23</f>
        <v>772</v>
      </c>
      <c r="R23" s="49">
        <f>'ごみ処理量内訳'!H23</f>
        <v>123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62</v>
      </c>
      <c r="W23" s="49">
        <f>'資源化量内訳'!M23</f>
        <v>0</v>
      </c>
      <c r="X23" s="49">
        <f>'資源化量内訳'!N23</f>
        <v>62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7511</v>
      </c>
      <c r="AE23" s="50">
        <f t="shared" si="5"/>
        <v>100</v>
      </c>
      <c r="AF23" s="49">
        <f>'資源化量内訳'!AB23</f>
        <v>0</v>
      </c>
      <c r="AG23" s="49">
        <f>'資源化量内訳'!AJ23</f>
        <v>220</v>
      </c>
      <c r="AH23" s="49">
        <f>'資源化量内訳'!AR23</f>
        <v>120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340</v>
      </c>
      <c r="AM23" s="50">
        <f t="shared" si="7"/>
        <v>12.826486817903128</v>
      </c>
      <c r="AN23" s="49">
        <f>'ごみ処理量内訳'!AC23</f>
        <v>0</v>
      </c>
      <c r="AO23" s="49">
        <f>'ごみ処理量内訳'!AD23</f>
        <v>998</v>
      </c>
      <c r="AP23" s="49">
        <f>'ごみ処理量内訳'!AE23</f>
        <v>52</v>
      </c>
      <c r="AQ23" s="49">
        <f t="shared" si="8"/>
        <v>1050</v>
      </c>
    </row>
    <row r="24" spans="1:43" ht="13.5" customHeight="1">
      <c r="A24" s="24" t="s">
        <v>105</v>
      </c>
      <c r="B24" s="47" t="s">
        <v>140</v>
      </c>
      <c r="C24" s="48" t="s">
        <v>141</v>
      </c>
      <c r="D24" s="49">
        <v>13291</v>
      </c>
      <c r="E24" s="49">
        <v>13291</v>
      </c>
      <c r="F24" s="49">
        <f>'ごみ搬入量内訳'!H24</f>
        <v>2927</v>
      </c>
      <c r="G24" s="49">
        <f>'ごみ搬入量内訳'!AG24</f>
        <v>303</v>
      </c>
      <c r="H24" s="49">
        <f>'ごみ搬入量内訳'!AH24</f>
        <v>0</v>
      </c>
      <c r="I24" s="49">
        <f t="shared" si="0"/>
        <v>3230</v>
      </c>
      <c r="J24" s="49">
        <f t="shared" si="1"/>
        <v>665.8125850946618</v>
      </c>
      <c r="K24" s="49">
        <f>('ごみ搬入量内訳'!E24+'ごみ搬入量内訳'!AH24)/'ごみ処理概要'!D24/365*1000000</f>
        <v>626.0287371308012</v>
      </c>
      <c r="L24" s="49">
        <f>'ごみ搬入量内訳'!F24/'ごみ処理概要'!D24/365*1000000</f>
        <v>39.7838479638606</v>
      </c>
      <c r="M24" s="49">
        <f>'資源化量内訳'!BP24</f>
        <v>572</v>
      </c>
      <c r="N24" s="49">
        <f>'ごみ処理量内訳'!E24</f>
        <v>2310</v>
      </c>
      <c r="O24" s="49">
        <f>'ごみ処理量内訳'!L24</f>
        <v>0</v>
      </c>
      <c r="P24" s="49">
        <f t="shared" si="2"/>
        <v>430</v>
      </c>
      <c r="Q24" s="49">
        <f>'ごみ処理量内訳'!G24</f>
        <v>325</v>
      </c>
      <c r="R24" s="49">
        <f>'ごみ処理量内訳'!H24</f>
        <v>105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490</v>
      </c>
      <c r="W24" s="49">
        <f>'資源化量内訳'!M24</f>
        <v>0</v>
      </c>
      <c r="X24" s="49">
        <f>'資源化量内訳'!N24</f>
        <v>490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3230</v>
      </c>
      <c r="AE24" s="50">
        <f t="shared" si="5"/>
        <v>100</v>
      </c>
      <c r="AF24" s="49">
        <f>'資源化量内訳'!AB24</f>
        <v>0</v>
      </c>
      <c r="AG24" s="49">
        <f>'資源化量内訳'!AJ24</f>
        <v>98</v>
      </c>
      <c r="AH24" s="49">
        <f>'資源化量内訳'!AR24</f>
        <v>102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200</v>
      </c>
      <c r="AM24" s="50">
        <f t="shared" si="7"/>
        <v>33.193056286165174</v>
      </c>
      <c r="AN24" s="49">
        <f>'ごみ処理量内訳'!AC24</f>
        <v>0</v>
      </c>
      <c r="AO24" s="49">
        <f>'ごみ処理量内訳'!AD24</f>
        <v>356</v>
      </c>
      <c r="AP24" s="49">
        <f>'ごみ処理量内訳'!AE24</f>
        <v>22</v>
      </c>
      <c r="AQ24" s="49">
        <f t="shared" si="8"/>
        <v>378</v>
      </c>
    </row>
    <row r="25" spans="1:43" ht="13.5" customHeight="1">
      <c r="A25" s="24" t="s">
        <v>105</v>
      </c>
      <c r="B25" s="47" t="s">
        <v>142</v>
      </c>
      <c r="C25" s="48" t="s">
        <v>143</v>
      </c>
      <c r="D25" s="49">
        <v>14089</v>
      </c>
      <c r="E25" s="49">
        <v>14089</v>
      </c>
      <c r="F25" s="49">
        <f>'ごみ搬入量内訳'!H25</f>
        <v>3301</v>
      </c>
      <c r="G25" s="49">
        <f>'ごみ搬入量内訳'!AG25</f>
        <v>82</v>
      </c>
      <c r="H25" s="49">
        <f>'ごみ搬入量内訳'!AH25</f>
        <v>0</v>
      </c>
      <c r="I25" s="49">
        <f t="shared" si="0"/>
        <v>3383</v>
      </c>
      <c r="J25" s="49">
        <f t="shared" si="1"/>
        <v>657.8531585410557</v>
      </c>
      <c r="K25" s="49">
        <f>('ごみ搬入量内訳'!E25+'ごみ搬入量内訳'!AH25)/'ごみ処理概要'!D25/365*1000000</f>
        <v>598.7377697747295</v>
      </c>
      <c r="L25" s="49">
        <f>'ごみ搬入量内訳'!F25/'ごみ処理概要'!D25/365*1000000</f>
        <v>59.115388766326</v>
      </c>
      <c r="M25" s="49">
        <f>'資源化量内訳'!BP25</f>
        <v>571</v>
      </c>
      <c r="N25" s="49">
        <f>'ごみ処理量内訳'!E25</f>
        <v>2433</v>
      </c>
      <c r="O25" s="49">
        <f>'ごみ処理量内訳'!L25</f>
        <v>0</v>
      </c>
      <c r="P25" s="49">
        <f t="shared" si="2"/>
        <v>950</v>
      </c>
      <c r="Q25" s="49">
        <f>'ごみ処理量内訳'!G25</f>
        <v>680</v>
      </c>
      <c r="R25" s="49">
        <f>'ごみ処理量内訳'!H25</f>
        <v>270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3383</v>
      </c>
      <c r="AE25" s="50">
        <f t="shared" si="5"/>
        <v>100</v>
      </c>
      <c r="AF25" s="49">
        <f>'資源化量内訳'!AB25</f>
        <v>0</v>
      </c>
      <c r="AG25" s="49">
        <f>'資源化量内訳'!AJ25</f>
        <v>99</v>
      </c>
      <c r="AH25" s="49">
        <f>'資源化量内訳'!AR25</f>
        <v>270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369</v>
      </c>
      <c r="AM25" s="50">
        <f t="shared" si="7"/>
        <v>23.77339403136065</v>
      </c>
      <c r="AN25" s="49">
        <f>'ごみ処理量内訳'!AC25</f>
        <v>0</v>
      </c>
      <c r="AO25" s="49">
        <f>'ごみ処理量内訳'!AD25</f>
        <v>268</v>
      </c>
      <c r="AP25" s="49">
        <f>'ごみ処理量内訳'!AE25</f>
        <v>548</v>
      </c>
      <c r="AQ25" s="49">
        <f t="shared" si="8"/>
        <v>816</v>
      </c>
    </row>
    <row r="26" spans="1:43" ht="13.5" customHeight="1">
      <c r="A26" s="24" t="s">
        <v>105</v>
      </c>
      <c r="B26" s="47" t="s">
        <v>144</v>
      </c>
      <c r="C26" s="48" t="s">
        <v>205</v>
      </c>
      <c r="D26" s="49">
        <v>3846</v>
      </c>
      <c r="E26" s="49">
        <v>3846</v>
      </c>
      <c r="F26" s="49">
        <f>'ごみ搬入量内訳'!H26</f>
        <v>519</v>
      </c>
      <c r="G26" s="49">
        <f>'ごみ搬入量内訳'!AG26</f>
        <v>34</v>
      </c>
      <c r="H26" s="49">
        <f>'ごみ搬入量内訳'!AH26</f>
        <v>26</v>
      </c>
      <c r="I26" s="49">
        <f t="shared" si="0"/>
        <v>579</v>
      </c>
      <c r="J26" s="49">
        <f t="shared" si="1"/>
        <v>412.4548543585579</v>
      </c>
      <c r="K26" s="49">
        <f>('ごみ搬入量内訳'!E26+'ごみ搬入量内訳'!AH26)/'ごみ処理概要'!D26/365*1000000</f>
        <v>388.23470747049055</v>
      </c>
      <c r="L26" s="49">
        <f>'ごみ搬入量内訳'!F26/'ごみ処理概要'!D26/365*1000000</f>
        <v>24.220146888067305</v>
      </c>
      <c r="M26" s="49">
        <f>'資源化量内訳'!BP26</f>
        <v>138</v>
      </c>
      <c r="N26" s="49">
        <f>'ごみ処理量内訳'!E26</f>
        <v>257</v>
      </c>
      <c r="O26" s="49">
        <f>'ごみ処理量内訳'!L26</f>
        <v>0</v>
      </c>
      <c r="P26" s="49">
        <f t="shared" si="2"/>
        <v>322</v>
      </c>
      <c r="Q26" s="49">
        <f>'ごみ処理量内訳'!G26</f>
        <v>215</v>
      </c>
      <c r="R26" s="49">
        <f>'ごみ処理量内訳'!H26</f>
        <v>81</v>
      </c>
      <c r="S26" s="49">
        <f>'ごみ処理量内訳'!I26</f>
        <v>26</v>
      </c>
      <c r="T26" s="49">
        <f>'ごみ処理量内訳'!J26</f>
        <v>0</v>
      </c>
      <c r="U26" s="49">
        <f>'ごみ処理量内訳'!K26</f>
        <v>0</v>
      </c>
      <c r="V26" s="49">
        <f t="shared" si="3"/>
        <v>0</v>
      </c>
      <c r="W26" s="49">
        <f>'資源化量内訳'!M26</f>
        <v>0</v>
      </c>
      <c r="X26" s="49">
        <f>'資源化量内訳'!N26</f>
        <v>0</v>
      </c>
      <c r="Y26" s="49">
        <f>'資源化量内訳'!O26</f>
        <v>0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579</v>
      </c>
      <c r="AE26" s="50">
        <f t="shared" si="5"/>
        <v>100</v>
      </c>
      <c r="AF26" s="49">
        <f>'資源化量内訳'!AB26</f>
        <v>0</v>
      </c>
      <c r="AG26" s="49">
        <f>'資源化量内訳'!AJ26</f>
        <v>71</v>
      </c>
      <c r="AH26" s="49">
        <f>'資源化量内訳'!AR26</f>
        <v>81</v>
      </c>
      <c r="AI26" s="49">
        <f>'資源化量内訳'!AZ26</f>
        <v>26</v>
      </c>
      <c r="AJ26" s="49">
        <f>'資源化量内訳'!BH26</f>
        <v>0</v>
      </c>
      <c r="AK26" s="49" t="s">
        <v>11</v>
      </c>
      <c r="AL26" s="49">
        <f t="shared" si="6"/>
        <v>178</v>
      </c>
      <c r="AM26" s="50">
        <f t="shared" si="7"/>
        <v>44.07252440725244</v>
      </c>
      <c r="AN26" s="49">
        <f>'ごみ処理量内訳'!AC26</f>
        <v>0</v>
      </c>
      <c r="AO26" s="49">
        <f>'ごみ処理量内訳'!AD26</f>
        <v>30</v>
      </c>
      <c r="AP26" s="49">
        <f>'ごみ処理量内訳'!AE26</f>
        <v>121</v>
      </c>
      <c r="AQ26" s="49">
        <f t="shared" si="8"/>
        <v>151</v>
      </c>
    </row>
    <row r="27" spans="1:43" ht="13.5" customHeight="1">
      <c r="A27" s="24" t="s">
        <v>105</v>
      </c>
      <c r="B27" s="47" t="s">
        <v>145</v>
      </c>
      <c r="C27" s="48" t="s">
        <v>146</v>
      </c>
      <c r="D27" s="49">
        <v>5805</v>
      </c>
      <c r="E27" s="49">
        <v>5805</v>
      </c>
      <c r="F27" s="49">
        <f>'ごみ搬入量内訳'!H27</f>
        <v>1112</v>
      </c>
      <c r="G27" s="49">
        <f>'ごみ搬入量内訳'!AG27</f>
        <v>151</v>
      </c>
      <c r="H27" s="49">
        <f>'ごみ搬入量内訳'!AH27</f>
        <v>0</v>
      </c>
      <c r="I27" s="49">
        <f t="shared" si="0"/>
        <v>1263</v>
      </c>
      <c r="J27" s="49">
        <f t="shared" si="1"/>
        <v>596.085094332944</v>
      </c>
      <c r="K27" s="49">
        <f>('ごみ搬入量内訳'!E27+'ごみ搬入量内訳'!AH27)/'ごみ処理概要'!D27/365*1000000</f>
        <v>523.875261052706</v>
      </c>
      <c r="L27" s="49">
        <f>'ごみ搬入量内訳'!F27/'ごみ処理概要'!D27/365*1000000</f>
        <v>72.20983328023786</v>
      </c>
      <c r="M27" s="49">
        <f>'資源化量内訳'!BP27</f>
        <v>218</v>
      </c>
      <c r="N27" s="49">
        <f>'ごみ処理量内訳'!E27</f>
        <v>844</v>
      </c>
      <c r="O27" s="49">
        <f>'ごみ処理量内訳'!L27</f>
        <v>0</v>
      </c>
      <c r="P27" s="49">
        <f t="shared" si="2"/>
        <v>419</v>
      </c>
      <c r="Q27" s="49">
        <f>'ごみ処理量内訳'!G27</f>
        <v>253</v>
      </c>
      <c r="R27" s="49">
        <f>'ごみ処理量内訳'!H27</f>
        <v>166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0</v>
      </c>
      <c r="W27" s="49">
        <f>'資源化量内訳'!M27</f>
        <v>0</v>
      </c>
      <c r="X27" s="49">
        <f>'資源化量内訳'!N27</f>
        <v>0</v>
      </c>
      <c r="Y27" s="49">
        <f>'資源化量内訳'!O27</f>
        <v>0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1263</v>
      </c>
      <c r="AE27" s="50">
        <f t="shared" si="5"/>
        <v>100</v>
      </c>
      <c r="AF27" s="49">
        <f>'資源化量内訳'!AB27</f>
        <v>0</v>
      </c>
      <c r="AG27" s="49">
        <f>'資源化量内訳'!AJ27</f>
        <v>58</v>
      </c>
      <c r="AH27" s="49">
        <f>'資源化量内訳'!AR27</f>
        <v>166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224</v>
      </c>
      <c r="AM27" s="50">
        <f t="shared" si="7"/>
        <v>29.844699527346386</v>
      </c>
      <c r="AN27" s="49">
        <f>'ごみ処理量内訳'!AC27</f>
        <v>0</v>
      </c>
      <c r="AO27" s="49">
        <f>'ごみ処理量内訳'!AD27</f>
        <v>94</v>
      </c>
      <c r="AP27" s="49">
        <f>'ごみ処理量内訳'!AE27</f>
        <v>172</v>
      </c>
      <c r="AQ27" s="49">
        <f t="shared" si="8"/>
        <v>266</v>
      </c>
    </row>
    <row r="28" spans="1:43" ht="13.5" customHeight="1">
      <c r="A28" s="24" t="s">
        <v>105</v>
      </c>
      <c r="B28" s="47" t="s">
        <v>147</v>
      </c>
      <c r="C28" s="48" t="s">
        <v>148</v>
      </c>
      <c r="D28" s="49">
        <v>5018</v>
      </c>
      <c r="E28" s="49">
        <v>5018</v>
      </c>
      <c r="F28" s="49">
        <f>'ごみ搬入量内訳'!H28</f>
        <v>922</v>
      </c>
      <c r="G28" s="49">
        <f>'ごみ搬入量内訳'!AG28</f>
        <v>46</v>
      </c>
      <c r="H28" s="49">
        <f>'ごみ搬入量内訳'!AH28</f>
        <v>0</v>
      </c>
      <c r="I28" s="49">
        <f t="shared" si="0"/>
        <v>968</v>
      </c>
      <c r="J28" s="49">
        <f t="shared" si="1"/>
        <v>528.5083289199976</v>
      </c>
      <c r="K28" s="49">
        <f>('ごみ搬入量内訳'!E28+'ごみ搬入量内訳'!AH28)/'ごみ処理概要'!D28/365*1000000</f>
        <v>500.66336530954317</v>
      </c>
      <c r="L28" s="49">
        <f>'ごみ搬入量内訳'!F28/'ごみ処理概要'!D28/365*1000000</f>
        <v>27.84496361045442</v>
      </c>
      <c r="M28" s="49">
        <f>'資源化量内訳'!BP28</f>
        <v>160</v>
      </c>
      <c r="N28" s="49">
        <f>'ごみ処理量内訳'!E28</f>
        <v>589</v>
      </c>
      <c r="O28" s="49">
        <f>'ごみ処理量内訳'!L28</f>
        <v>0</v>
      </c>
      <c r="P28" s="49">
        <f t="shared" si="2"/>
        <v>379</v>
      </c>
      <c r="Q28" s="49">
        <f>'ごみ処理量内訳'!G28</f>
        <v>278</v>
      </c>
      <c r="R28" s="49">
        <f>'ごみ処理量内訳'!H28</f>
        <v>101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0</v>
      </c>
      <c r="W28" s="49">
        <f>'資源化量内訳'!M28</f>
        <v>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968</v>
      </c>
      <c r="AE28" s="50">
        <f t="shared" si="5"/>
        <v>100</v>
      </c>
      <c r="AF28" s="49">
        <f>'資源化量内訳'!AB28</f>
        <v>0</v>
      </c>
      <c r="AG28" s="49">
        <f>'資源化量内訳'!AJ28</f>
        <v>71</v>
      </c>
      <c r="AH28" s="49">
        <f>'資源化量内訳'!AR28</f>
        <v>101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172</v>
      </c>
      <c r="AM28" s="50">
        <f t="shared" si="7"/>
        <v>29.432624113475175</v>
      </c>
      <c r="AN28" s="49">
        <f>'ごみ処理量内訳'!AC28</f>
        <v>0</v>
      </c>
      <c r="AO28" s="49">
        <f>'ごみ処理量内訳'!AD28</f>
        <v>67</v>
      </c>
      <c r="AP28" s="49">
        <f>'ごみ処理量内訳'!AE28</f>
        <v>180</v>
      </c>
      <c r="AQ28" s="49">
        <f t="shared" si="8"/>
        <v>247</v>
      </c>
    </row>
    <row r="29" spans="1:43" ht="13.5" customHeight="1">
      <c r="A29" s="24" t="s">
        <v>105</v>
      </c>
      <c r="B29" s="47" t="s">
        <v>149</v>
      </c>
      <c r="C29" s="48" t="s">
        <v>150</v>
      </c>
      <c r="D29" s="49">
        <v>2273</v>
      </c>
      <c r="E29" s="49">
        <v>2273</v>
      </c>
      <c r="F29" s="49">
        <f>'ごみ搬入量内訳'!H29</f>
        <v>618</v>
      </c>
      <c r="G29" s="49">
        <f>'ごみ搬入量内訳'!AG29</f>
        <v>33</v>
      </c>
      <c r="H29" s="49">
        <f>'ごみ搬入量内訳'!AH29</f>
        <v>0</v>
      </c>
      <c r="I29" s="49">
        <f t="shared" si="0"/>
        <v>651</v>
      </c>
      <c r="J29" s="49">
        <f t="shared" si="1"/>
        <v>784.6729625321673</v>
      </c>
      <c r="K29" s="49">
        <f>('ごみ搬入量内訳'!E29+'ごみ搬入量内訳'!AH29)/'ごみ処理概要'!D29/365*1000000</f>
        <v>533.9633216616745</v>
      </c>
      <c r="L29" s="49">
        <f>'ごみ搬入量内訳'!F29/'ごみ処理概要'!D29/365*1000000</f>
        <v>250.7096408704928</v>
      </c>
      <c r="M29" s="49">
        <f>'資源化量内訳'!BP29</f>
        <v>34</v>
      </c>
      <c r="N29" s="49">
        <f>'ごみ処理量内訳'!E29</f>
        <v>488</v>
      </c>
      <c r="O29" s="49">
        <f>'ごみ処理量内訳'!L29</f>
        <v>1</v>
      </c>
      <c r="P29" s="49">
        <f t="shared" si="2"/>
        <v>162</v>
      </c>
      <c r="Q29" s="49">
        <f>'ごみ処理量内訳'!G29</f>
        <v>100</v>
      </c>
      <c r="R29" s="49">
        <f>'ごみ処理量内訳'!H29</f>
        <v>62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0</v>
      </c>
      <c r="W29" s="49">
        <f>'資源化量内訳'!M29</f>
        <v>0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651</v>
      </c>
      <c r="AE29" s="50">
        <f t="shared" si="5"/>
        <v>99.84639016897081</v>
      </c>
      <c r="AF29" s="49">
        <f>'資源化量内訳'!AB29</f>
        <v>0</v>
      </c>
      <c r="AG29" s="49">
        <f>'資源化量内訳'!AJ29</f>
        <v>24</v>
      </c>
      <c r="AH29" s="49">
        <f>'資源化量内訳'!AR29</f>
        <v>62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86</v>
      </c>
      <c r="AM29" s="50">
        <f t="shared" si="7"/>
        <v>17.51824817518248</v>
      </c>
      <c r="AN29" s="49">
        <f>'ごみ処理量内訳'!AC29</f>
        <v>1</v>
      </c>
      <c r="AO29" s="49">
        <f>'ごみ処理量内訳'!AD29</f>
        <v>55</v>
      </c>
      <c r="AP29" s="49">
        <f>'ごみ処理量内訳'!AE29</f>
        <v>61</v>
      </c>
      <c r="AQ29" s="49">
        <f t="shared" si="8"/>
        <v>117</v>
      </c>
    </row>
    <row r="30" spans="1:43" ht="13.5" customHeight="1">
      <c r="A30" s="24" t="s">
        <v>105</v>
      </c>
      <c r="B30" s="47" t="s">
        <v>151</v>
      </c>
      <c r="C30" s="48" t="s">
        <v>299</v>
      </c>
      <c r="D30" s="49">
        <v>9936</v>
      </c>
      <c r="E30" s="49">
        <v>9936</v>
      </c>
      <c r="F30" s="49">
        <f>'ごみ搬入量内訳'!H30</f>
        <v>2033</v>
      </c>
      <c r="G30" s="49">
        <f>'ごみ搬入量内訳'!AG30</f>
        <v>309</v>
      </c>
      <c r="H30" s="49">
        <f>'ごみ搬入量内訳'!AH30</f>
        <v>0</v>
      </c>
      <c r="I30" s="49">
        <f t="shared" si="0"/>
        <v>2342</v>
      </c>
      <c r="J30" s="49">
        <f t="shared" si="1"/>
        <v>645.7768071824057</v>
      </c>
      <c r="K30" s="49">
        <f>('ごみ搬入量内訳'!E30+'ごみ搬入量内訳'!AH30)/'ごみ処理概要'!D30/365*1000000</f>
        <v>502.11766262987226</v>
      </c>
      <c r="L30" s="49">
        <f>'ごみ搬入量内訳'!F30/'ごみ処理概要'!D30/365*1000000</f>
        <v>143.65914455253346</v>
      </c>
      <c r="M30" s="49">
        <f>'資源化量内訳'!BP30</f>
        <v>215</v>
      </c>
      <c r="N30" s="49">
        <f>'ごみ処理量内訳'!E30</f>
        <v>1938</v>
      </c>
      <c r="O30" s="49">
        <f>'ごみ処理量内訳'!L30</f>
        <v>0</v>
      </c>
      <c r="P30" s="49">
        <f t="shared" si="2"/>
        <v>334</v>
      </c>
      <c r="Q30" s="49">
        <f>'ごみ処理量内訳'!G30</f>
        <v>261</v>
      </c>
      <c r="R30" s="49">
        <f>'ごみ処理量内訳'!H30</f>
        <v>73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3"/>
        <v>70</v>
      </c>
      <c r="W30" s="49">
        <f>'資源化量内訳'!M30</f>
        <v>22</v>
      </c>
      <c r="X30" s="49">
        <f>'資源化量内訳'!N30</f>
        <v>37</v>
      </c>
      <c r="Y30" s="49">
        <f>'資源化量内訳'!O30</f>
        <v>0</v>
      </c>
      <c r="Z30" s="49">
        <f>'資源化量内訳'!P30</f>
        <v>7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4</v>
      </c>
      <c r="AD30" s="49">
        <f t="shared" si="4"/>
        <v>2342</v>
      </c>
      <c r="AE30" s="50">
        <f t="shared" si="5"/>
        <v>100</v>
      </c>
      <c r="AF30" s="49">
        <f>'資源化量内訳'!AB30</f>
        <v>0</v>
      </c>
      <c r="AG30" s="49">
        <f>'資源化量内訳'!AJ30</f>
        <v>107</v>
      </c>
      <c r="AH30" s="49">
        <f>'資源化量内訳'!AR30</f>
        <v>73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180</v>
      </c>
      <c r="AM30" s="50">
        <f t="shared" si="7"/>
        <v>18.18537348455221</v>
      </c>
      <c r="AN30" s="49">
        <f>'ごみ処理量内訳'!AC30</f>
        <v>0</v>
      </c>
      <c r="AO30" s="49">
        <f>'ごみ処理量内訳'!AD30</f>
        <v>274</v>
      </c>
      <c r="AP30" s="49">
        <f>'ごみ処理量内訳'!AE30</f>
        <v>0</v>
      </c>
      <c r="AQ30" s="49">
        <f t="shared" si="8"/>
        <v>274</v>
      </c>
    </row>
    <row r="31" spans="1:43" ht="13.5" customHeight="1">
      <c r="A31" s="24" t="s">
        <v>105</v>
      </c>
      <c r="B31" s="47" t="s">
        <v>152</v>
      </c>
      <c r="C31" s="48" t="s">
        <v>153</v>
      </c>
      <c r="D31" s="49">
        <v>4106</v>
      </c>
      <c r="E31" s="49">
        <v>4106</v>
      </c>
      <c r="F31" s="49">
        <f>'ごみ搬入量内訳'!H31</f>
        <v>665</v>
      </c>
      <c r="G31" s="49">
        <f>'ごみ搬入量内訳'!AG31</f>
        <v>118</v>
      </c>
      <c r="H31" s="49">
        <f>'ごみ搬入量内訳'!AH31</f>
        <v>0</v>
      </c>
      <c r="I31" s="49">
        <f t="shared" si="0"/>
        <v>783</v>
      </c>
      <c r="J31" s="49">
        <f t="shared" si="1"/>
        <v>522.4562784832087</v>
      </c>
      <c r="K31" s="49">
        <f>('ごみ搬入量内訳'!E31+'ごみ搬入量内訳'!AH31)/'ごみ処理概要'!D31/365*1000000</f>
        <v>402.3513868778734</v>
      </c>
      <c r="L31" s="49">
        <f>'ごみ搬入量内訳'!F31/'ごみ処理概要'!D31/365*1000000</f>
        <v>120.10489160533533</v>
      </c>
      <c r="M31" s="49">
        <f>'資源化量内訳'!BP31</f>
        <v>172</v>
      </c>
      <c r="N31" s="49">
        <f>'ごみ処理量内訳'!E31</f>
        <v>626</v>
      </c>
      <c r="O31" s="49">
        <f>'ごみ処理量内訳'!L31</f>
        <v>0</v>
      </c>
      <c r="P31" s="49">
        <f t="shared" si="2"/>
        <v>150</v>
      </c>
      <c r="Q31" s="49">
        <f>'ごみ処理量内訳'!G31</f>
        <v>120</v>
      </c>
      <c r="R31" s="49">
        <f>'ごみ処理量内訳'!H31</f>
        <v>30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7</v>
      </c>
      <c r="W31" s="49">
        <f>'資源化量内訳'!M31</f>
        <v>7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4"/>
        <v>783</v>
      </c>
      <c r="AE31" s="50">
        <f t="shared" si="5"/>
        <v>100</v>
      </c>
      <c r="AF31" s="49">
        <f>'資源化量内訳'!AB31</f>
        <v>0</v>
      </c>
      <c r="AG31" s="49">
        <f>'資源化量内訳'!AJ31</f>
        <v>49</v>
      </c>
      <c r="AH31" s="49">
        <f>'資源化量内訳'!AR31</f>
        <v>28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77</v>
      </c>
      <c r="AM31" s="50">
        <f t="shared" si="7"/>
        <v>26.806282722513092</v>
      </c>
      <c r="AN31" s="49">
        <f>'ごみ処理量内訳'!AC31</f>
        <v>0</v>
      </c>
      <c r="AO31" s="49">
        <f>'ごみ処理量内訳'!AD31</f>
        <v>91</v>
      </c>
      <c r="AP31" s="49">
        <f>'ごみ処理量内訳'!AE31</f>
        <v>0</v>
      </c>
      <c r="AQ31" s="49">
        <f t="shared" si="8"/>
        <v>91</v>
      </c>
    </row>
    <row r="32" spans="1:43" ht="13.5" customHeight="1">
      <c r="A32" s="24" t="s">
        <v>105</v>
      </c>
      <c r="B32" s="47" t="s">
        <v>154</v>
      </c>
      <c r="C32" s="48" t="s">
        <v>155</v>
      </c>
      <c r="D32" s="49">
        <v>6338</v>
      </c>
      <c r="E32" s="49">
        <v>6338</v>
      </c>
      <c r="F32" s="49">
        <f>'ごみ搬入量内訳'!H32</f>
        <v>2185</v>
      </c>
      <c r="G32" s="49">
        <f>'ごみ搬入量内訳'!AG32</f>
        <v>333</v>
      </c>
      <c r="H32" s="49">
        <f>'ごみ搬入量内訳'!AH32</f>
        <v>0</v>
      </c>
      <c r="I32" s="49">
        <f t="shared" si="0"/>
        <v>2518</v>
      </c>
      <c r="J32" s="49">
        <f t="shared" si="1"/>
        <v>1088.455370303929</v>
      </c>
      <c r="K32" s="49">
        <f>('ごみ搬入量内訳'!E32+'ごみ搬入量内訳'!AH32)/'ごみ処理概要'!D32/365*1000000</f>
        <v>846.3842792117129</v>
      </c>
      <c r="L32" s="49">
        <f>'ごみ搬入量内訳'!F32/'ごみ処理概要'!D32/365*1000000</f>
        <v>242.07109109221614</v>
      </c>
      <c r="M32" s="49">
        <f>'資源化量内訳'!BP32</f>
        <v>16</v>
      </c>
      <c r="N32" s="49">
        <f>'ごみ処理量内訳'!E32</f>
        <v>2050</v>
      </c>
      <c r="O32" s="49">
        <f>'ごみ処理量内訳'!L32</f>
        <v>296</v>
      </c>
      <c r="P32" s="49">
        <f t="shared" si="2"/>
        <v>348</v>
      </c>
      <c r="Q32" s="49">
        <f>'ごみ処理量内訳'!G32</f>
        <v>280</v>
      </c>
      <c r="R32" s="49">
        <f>'ごみ処理量内訳'!H32</f>
        <v>68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75</v>
      </c>
      <c r="W32" s="49">
        <f>'資源化量内訳'!M32</f>
        <v>24</v>
      </c>
      <c r="X32" s="49">
        <f>'資源化量内訳'!N32</f>
        <v>0</v>
      </c>
      <c r="Y32" s="49">
        <f>'資源化量内訳'!O32</f>
        <v>0</v>
      </c>
      <c r="Z32" s="49">
        <f>'資源化量内訳'!P32</f>
        <v>11</v>
      </c>
      <c r="AA32" s="49">
        <f>'資源化量内訳'!Q32</f>
        <v>29</v>
      </c>
      <c r="AB32" s="49">
        <f>'資源化量内訳'!R32</f>
        <v>9</v>
      </c>
      <c r="AC32" s="49">
        <f>'資源化量内訳'!S32</f>
        <v>2</v>
      </c>
      <c r="AD32" s="49">
        <f t="shared" si="4"/>
        <v>2769</v>
      </c>
      <c r="AE32" s="50">
        <f t="shared" si="5"/>
        <v>89.3102202961358</v>
      </c>
      <c r="AF32" s="49">
        <f>'資源化量内訳'!AB32</f>
        <v>0</v>
      </c>
      <c r="AG32" s="49">
        <f>'資源化量内訳'!AJ32</f>
        <v>115</v>
      </c>
      <c r="AH32" s="49">
        <f>'資源化量内訳'!AR32</f>
        <v>68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183</v>
      </c>
      <c r="AM32" s="50">
        <f t="shared" si="7"/>
        <v>9.838420107719928</v>
      </c>
      <c r="AN32" s="49">
        <f>'ごみ処理量内訳'!AC32</f>
        <v>296</v>
      </c>
      <c r="AO32" s="49">
        <f>'ごみ処理量内訳'!AD32</f>
        <v>296</v>
      </c>
      <c r="AP32" s="49">
        <f>'ごみ処理量内訳'!AE32</f>
        <v>0</v>
      </c>
      <c r="AQ32" s="49">
        <f t="shared" si="8"/>
        <v>592</v>
      </c>
    </row>
    <row r="33" spans="1:43" ht="13.5" customHeight="1">
      <c r="A33" s="24" t="s">
        <v>105</v>
      </c>
      <c r="B33" s="47" t="s">
        <v>156</v>
      </c>
      <c r="C33" s="48" t="s">
        <v>157</v>
      </c>
      <c r="D33" s="49">
        <v>1800</v>
      </c>
      <c r="E33" s="49">
        <v>1800</v>
      </c>
      <c r="F33" s="49">
        <f>'ごみ搬入量内訳'!H33</f>
        <v>740</v>
      </c>
      <c r="G33" s="49">
        <f>'ごみ搬入量内訳'!AG33</f>
        <v>101</v>
      </c>
      <c r="H33" s="49">
        <f>'ごみ搬入量内訳'!AH33</f>
        <v>0</v>
      </c>
      <c r="I33" s="49">
        <f t="shared" si="0"/>
        <v>841</v>
      </c>
      <c r="J33" s="49">
        <f t="shared" si="1"/>
        <v>1280.0608828006089</v>
      </c>
      <c r="K33" s="49">
        <f>('ごみ搬入量内訳'!E33+'ごみ搬入量内訳'!AH33)/'ごみ処理概要'!D33/365*1000000</f>
        <v>1010.6544901065449</v>
      </c>
      <c r="L33" s="49">
        <f>'ごみ搬入量内訳'!F33/'ごみ処理概要'!D33/365*1000000</f>
        <v>269.4063926940639</v>
      </c>
      <c r="M33" s="49">
        <f>'資源化量内訳'!BP33</f>
        <v>0</v>
      </c>
      <c r="N33" s="49">
        <f>'ごみ処理量内訳'!E33</f>
        <v>676</v>
      </c>
      <c r="O33" s="49">
        <f>'ごみ処理量内訳'!L33</f>
        <v>0</v>
      </c>
      <c r="P33" s="49">
        <f t="shared" si="2"/>
        <v>98</v>
      </c>
      <c r="Q33" s="49">
        <f>'ごみ処理量内訳'!G33</f>
        <v>78</v>
      </c>
      <c r="R33" s="49">
        <f>'ごみ処理量内訳'!H33</f>
        <v>20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67</v>
      </c>
      <c r="W33" s="49">
        <f>'資源化量内訳'!M33</f>
        <v>49</v>
      </c>
      <c r="X33" s="49">
        <f>'資源化量内訳'!N33</f>
        <v>14</v>
      </c>
      <c r="Y33" s="49">
        <f>'資源化量内訳'!O33</f>
        <v>0</v>
      </c>
      <c r="Z33" s="49">
        <f>'資源化量内訳'!P33</f>
        <v>2</v>
      </c>
      <c r="AA33" s="49">
        <f>'資源化量内訳'!Q33</f>
        <v>1</v>
      </c>
      <c r="AB33" s="49">
        <f>'資源化量内訳'!R33</f>
        <v>0</v>
      </c>
      <c r="AC33" s="49">
        <f>'資源化量内訳'!S33</f>
        <v>1</v>
      </c>
      <c r="AD33" s="49">
        <f t="shared" si="4"/>
        <v>841</v>
      </c>
      <c r="AE33" s="50">
        <f t="shared" si="5"/>
        <v>100</v>
      </c>
      <c r="AF33" s="49">
        <f>'資源化量内訳'!AB33</f>
        <v>0</v>
      </c>
      <c r="AG33" s="49">
        <f>'資源化量内訳'!AJ33</f>
        <v>32</v>
      </c>
      <c r="AH33" s="49">
        <f>'資源化量内訳'!AR33</f>
        <v>20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52</v>
      </c>
      <c r="AM33" s="50">
        <f t="shared" si="7"/>
        <v>14.149821640903687</v>
      </c>
      <c r="AN33" s="49">
        <f>'ごみ処理量内訳'!AC33</f>
        <v>0</v>
      </c>
      <c r="AO33" s="49">
        <f>'ごみ処理量内訳'!AD33</f>
        <v>95</v>
      </c>
      <c r="AP33" s="49">
        <f>'ごみ処理量内訳'!AE33</f>
        <v>0</v>
      </c>
      <c r="AQ33" s="49">
        <f t="shared" si="8"/>
        <v>95</v>
      </c>
    </row>
    <row r="34" spans="1:43" ht="13.5" customHeight="1">
      <c r="A34" s="24" t="s">
        <v>105</v>
      </c>
      <c r="B34" s="47" t="s">
        <v>158</v>
      </c>
      <c r="C34" s="48" t="s">
        <v>159</v>
      </c>
      <c r="D34" s="49">
        <v>5302</v>
      </c>
      <c r="E34" s="49">
        <v>5302</v>
      </c>
      <c r="F34" s="49">
        <f>'ごみ搬入量内訳'!H34</f>
        <v>1146</v>
      </c>
      <c r="G34" s="49">
        <f>'ごみ搬入量内訳'!AG34</f>
        <v>178</v>
      </c>
      <c r="H34" s="49">
        <f>'ごみ搬入量内訳'!AH34</f>
        <v>0</v>
      </c>
      <c r="I34" s="49">
        <f t="shared" si="0"/>
        <v>1324</v>
      </c>
      <c r="J34" s="49">
        <f t="shared" si="1"/>
        <v>684.156405181813</v>
      </c>
      <c r="K34" s="49">
        <f>('ごみ搬入量内訳'!E34+'ごみ搬入量内訳'!AH34)/'ごみ処理概要'!D34/365*1000000</f>
        <v>529.1360716814022</v>
      </c>
      <c r="L34" s="49">
        <f>'ごみ搬入量内訳'!F34/'ごみ処理概要'!D34/365*1000000</f>
        <v>155.0203335004108</v>
      </c>
      <c r="M34" s="49">
        <f>'資源化量内訳'!BP34</f>
        <v>152</v>
      </c>
      <c r="N34" s="49">
        <f>'ごみ処理量内訳'!E34</f>
        <v>1203</v>
      </c>
      <c r="O34" s="49">
        <f>'ごみ処理量内訳'!L34</f>
        <v>158</v>
      </c>
      <c r="P34" s="49">
        <f t="shared" si="2"/>
        <v>199</v>
      </c>
      <c r="Q34" s="49">
        <f>'ごみ処理量内訳'!G34</f>
        <v>152</v>
      </c>
      <c r="R34" s="49">
        <f>'ごみ処理量内訳'!H34</f>
        <v>47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3"/>
        <v>12</v>
      </c>
      <c r="W34" s="49">
        <f>'資源化量内訳'!M34</f>
        <v>12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0</v>
      </c>
      <c r="AD34" s="49">
        <f t="shared" si="4"/>
        <v>1572</v>
      </c>
      <c r="AE34" s="50">
        <f t="shared" si="5"/>
        <v>89.94910941475827</v>
      </c>
      <c r="AF34" s="49">
        <f>'資源化量内訳'!AB34</f>
        <v>0</v>
      </c>
      <c r="AG34" s="49">
        <f>'資源化量内訳'!AJ34</f>
        <v>62</v>
      </c>
      <c r="AH34" s="49">
        <f>'資源化量内訳'!AR34</f>
        <v>47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109</v>
      </c>
      <c r="AM34" s="50">
        <f t="shared" si="7"/>
        <v>15.835266821345709</v>
      </c>
      <c r="AN34" s="49">
        <f>'ごみ処理量内訳'!AC34</f>
        <v>158</v>
      </c>
      <c r="AO34" s="49">
        <f>'ごみ処理量内訳'!AD34</f>
        <v>158</v>
      </c>
      <c r="AP34" s="49">
        <f>'ごみ処理量内訳'!AE34</f>
        <v>0</v>
      </c>
      <c r="AQ34" s="49">
        <f t="shared" si="8"/>
        <v>316</v>
      </c>
    </row>
    <row r="35" spans="1:43" ht="13.5" customHeight="1">
      <c r="A35" s="24" t="s">
        <v>105</v>
      </c>
      <c r="B35" s="47" t="s">
        <v>160</v>
      </c>
      <c r="C35" s="48" t="s">
        <v>204</v>
      </c>
      <c r="D35" s="49">
        <v>10646</v>
      </c>
      <c r="E35" s="49">
        <v>10646</v>
      </c>
      <c r="F35" s="49">
        <f>'ごみ搬入量内訳'!H35</f>
        <v>2304</v>
      </c>
      <c r="G35" s="49">
        <f>'ごみ搬入量内訳'!AG35</f>
        <v>329</v>
      </c>
      <c r="H35" s="49">
        <f>'ごみ搬入量内訳'!AH35</f>
        <v>0</v>
      </c>
      <c r="I35" s="49">
        <f t="shared" si="0"/>
        <v>2633</v>
      </c>
      <c r="J35" s="49">
        <f t="shared" si="1"/>
        <v>677.5970909390369</v>
      </c>
      <c r="K35" s="49">
        <f>('ごみ搬入量内訳'!E35+'ごみ搬入量内訳'!AH35)/'ごみ処理概要'!D35/365*1000000</f>
        <v>531.9381644401782</v>
      </c>
      <c r="L35" s="49">
        <f>'ごみ搬入量内訳'!F35/'ごみ処理概要'!D35/365*1000000</f>
        <v>145.65892649885865</v>
      </c>
      <c r="M35" s="49">
        <f>'資源化量内訳'!BP35</f>
        <v>334</v>
      </c>
      <c r="N35" s="49">
        <f>'ごみ処理量内訳'!E35</f>
        <v>2134</v>
      </c>
      <c r="O35" s="49">
        <f>'ごみ処理量内訳'!L35</f>
        <v>0</v>
      </c>
      <c r="P35" s="49">
        <f t="shared" si="2"/>
        <v>343</v>
      </c>
      <c r="Q35" s="49">
        <f>'ごみ処理量内訳'!G35</f>
        <v>266</v>
      </c>
      <c r="R35" s="49">
        <f>'ごみ処理量内訳'!H35</f>
        <v>77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3"/>
        <v>84</v>
      </c>
      <c r="W35" s="49">
        <f>'資源化量内訳'!M35</f>
        <v>24</v>
      </c>
      <c r="X35" s="49">
        <f>'資源化量内訳'!N35</f>
        <v>55</v>
      </c>
      <c r="Y35" s="49">
        <f>'資源化量内訳'!O35</f>
        <v>0</v>
      </c>
      <c r="Z35" s="49">
        <f>'資源化量内訳'!P35</f>
        <v>3</v>
      </c>
      <c r="AA35" s="49">
        <f>'資源化量内訳'!Q35</f>
        <v>2</v>
      </c>
      <c r="AB35" s="49">
        <f>'資源化量内訳'!R35</f>
        <v>0</v>
      </c>
      <c r="AC35" s="49">
        <f>'資源化量内訳'!S35</f>
        <v>0</v>
      </c>
      <c r="AD35" s="49">
        <f t="shared" si="4"/>
        <v>2561</v>
      </c>
      <c r="AE35" s="50">
        <f t="shared" si="5"/>
        <v>100</v>
      </c>
      <c r="AF35" s="49">
        <f>'資源化量内訳'!AB35</f>
        <v>0</v>
      </c>
      <c r="AG35" s="49">
        <f>'資源化量内訳'!AJ35</f>
        <v>109</v>
      </c>
      <c r="AH35" s="49">
        <f>'資源化量内訳'!AR35</f>
        <v>77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6"/>
        <v>186</v>
      </c>
      <c r="AM35" s="50">
        <f t="shared" si="7"/>
        <v>20.86355785837651</v>
      </c>
      <c r="AN35" s="49">
        <f>'ごみ処理量内訳'!AC35</f>
        <v>0</v>
      </c>
      <c r="AO35" s="49">
        <f>'ごみ処理量内訳'!AD35</f>
        <v>300</v>
      </c>
      <c r="AP35" s="49">
        <f>'ごみ処理量内訳'!AE35</f>
        <v>0</v>
      </c>
      <c r="AQ35" s="49">
        <f t="shared" si="8"/>
        <v>300</v>
      </c>
    </row>
    <row r="36" spans="1:43" ht="13.5" customHeight="1">
      <c r="A36" s="24" t="s">
        <v>105</v>
      </c>
      <c r="B36" s="47" t="s">
        <v>161</v>
      </c>
      <c r="C36" s="48" t="s">
        <v>162</v>
      </c>
      <c r="D36" s="49">
        <v>9187</v>
      </c>
      <c r="E36" s="49">
        <v>9187</v>
      </c>
      <c r="F36" s="49">
        <f>'ごみ搬入量内訳'!H36</f>
        <v>1723</v>
      </c>
      <c r="G36" s="49">
        <f>'ごみ搬入量内訳'!AG36</f>
        <v>714</v>
      </c>
      <c r="H36" s="49">
        <f>'ごみ搬入量内訳'!AH36</f>
        <v>0</v>
      </c>
      <c r="I36" s="49">
        <f t="shared" si="0"/>
        <v>2437</v>
      </c>
      <c r="J36" s="49">
        <f t="shared" si="1"/>
        <v>726.7565395414307</v>
      </c>
      <c r="K36" s="49">
        <f>('ごみ搬入量内訳'!E36+'ごみ搬入量内訳'!AH36)/'ごみ処理概要'!D36/365*1000000</f>
        <v>513.8291003815696</v>
      </c>
      <c r="L36" s="49">
        <f>'ごみ搬入量内訳'!F36/'ごみ処理概要'!D36/365*1000000</f>
        <v>212.92743915986108</v>
      </c>
      <c r="M36" s="49">
        <f>'資源化量内訳'!BP36</f>
        <v>0</v>
      </c>
      <c r="N36" s="49">
        <f>'ごみ処理量内訳'!E36</f>
        <v>1829</v>
      </c>
      <c r="O36" s="49">
        <f>'ごみ処理量内訳'!L36</f>
        <v>0</v>
      </c>
      <c r="P36" s="49">
        <f t="shared" si="2"/>
        <v>179</v>
      </c>
      <c r="Q36" s="49">
        <f>'ごみ処理量内訳'!G36</f>
        <v>0</v>
      </c>
      <c r="R36" s="49">
        <f>'ごみ処理量内訳'!H36</f>
        <v>179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3"/>
        <v>429</v>
      </c>
      <c r="W36" s="49">
        <f>'資源化量内訳'!M36</f>
        <v>260</v>
      </c>
      <c r="X36" s="49">
        <f>'資源化量内訳'!N36</f>
        <v>100</v>
      </c>
      <c r="Y36" s="49">
        <f>'資源化量内訳'!O36</f>
        <v>53</v>
      </c>
      <c r="Z36" s="49">
        <f>'資源化量内訳'!P36</f>
        <v>3</v>
      </c>
      <c r="AA36" s="49">
        <f>'資源化量内訳'!Q36</f>
        <v>0</v>
      </c>
      <c r="AB36" s="49">
        <f>'資源化量内訳'!R36</f>
        <v>13</v>
      </c>
      <c r="AC36" s="49">
        <f>'資源化量内訳'!S36</f>
        <v>0</v>
      </c>
      <c r="AD36" s="49">
        <f t="shared" si="4"/>
        <v>2437</v>
      </c>
      <c r="AE36" s="50">
        <f t="shared" si="5"/>
        <v>100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130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6"/>
        <v>130</v>
      </c>
      <c r="AM36" s="50">
        <f t="shared" si="7"/>
        <v>22.938038572014772</v>
      </c>
      <c r="AN36" s="49">
        <f>'ごみ処理量内訳'!AC36</f>
        <v>0</v>
      </c>
      <c r="AO36" s="49">
        <f>'ごみ処理量内訳'!AD36</f>
        <v>0</v>
      </c>
      <c r="AP36" s="49">
        <f>'ごみ処理量内訳'!AE36</f>
        <v>0</v>
      </c>
      <c r="AQ36" s="49">
        <f t="shared" si="8"/>
        <v>0</v>
      </c>
    </row>
    <row r="37" spans="1:43" ht="13.5" customHeight="1">
      <c r="A37" s="24" t="s">
        <v>105</v>
      </c>
      <c r="B37" s="47" t="s">
        <v>163</v>
      </c>
      <c r="C37" s="48" t="s">
        <v>164</v>
      </c>
      <c r="D37" s="49">
        <v>11795</v>
      </c>
      <c r="E37" s="49">
        <v>11795</v>
      </c>
      <c r="F37" s="49">
        <f>'ごみ搬入量内訳'!H37</f>
        <v>3599</v>
      </c>
      <c r="G37" s="49">
        <f>'ごみ搬入量内訳'!AG37</f>
        <v>672</v>
      </c>
      <c r="H37" s="49">
        <f>'ごみ搬入量内訳'!AH37</f>
        <v>0</v>
      </c>
      <c r="I37" s="49">
        <f t="shared" si="0"/>
        <v>4271</v>
      </c>
      <c r="J37" s="49">
        <f t="shared" si="1"/>
        <v>992.061879017694</v>
      </c>
      <c r="K37" s="49">
        <f>('ごみ搬入量内訳'!E37+'ごみ搬入量内訳'!AH37)/'ごみ処理概要'!D37/365*1000000</f>
        <v>947.9289459778058</v>
      </c>
      <c r="L37" s="49">
        <f>'ごみ搬入量内訳'!F37/'ごみ処理概要'!D37/365*1000000</f>
        <v>44.132933039888044</v>
      </c>
      <c r="M37" s="49">
        <f>'資源化量内訳'!BP37</f>
        <v>3</v>
      </c>
      <c r="N37" s="49">
        <f>'ごみ処理量内訳'!E37</f>
        <v>2987</v>
      </c>
      <c r="O37" s="49">
        <f>'ごみ処理量内訳'!L37</f>
        <v>448</v>
      </c>
      <c r="P37" s="49">
        <f t="shared" si="2"/>
        <v>0</v>
      </c>
      <c r="Q37" s="49">
        <f>'ごみ処理量内訳'!G37</f>
        <v>0</v>
      </c>
      <c r="R37" s="49">
        <f>'ごみ処理量内訳'!H37</f>
        <v>0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667</v>
      </c>
      <c r="W37" s="49">
        <f>'資源化量内訳'!M37</f>
        <v>472</v>
      </c>
      <c r="X37" s="49">
        <f>'資源化量内訳'!N37</f>
        <v>66</v>
      </c>
      <c r="Y37" s="49">
        <f>'資源化量内訳'!O37</f>
        <v>96</v>
      </c>
      <c r="Z37" s="49">
        <f>'資源化量内訳'!P37</f>
        <v>3</v>
      </c>
      <c r="AA37" s="49">
        <f>'資源化量内訳'!Q37</f>
        <v>0</v>
      </c>
      <c r="AB37" s="49">
        <f>'資源化量内訳'!R37</f>
        <v>30</v>
      </c>
      <c r="AC37" s="49">
        <f>'資源化量内訳'!S37</f>
        <v>0</v>
      </c>
      <c r="AD37" s="49">
        <f t="shared" si="4"/>
        <v>4102</v>
      </c>
      <c r="AE37" s="50">
        <f t="shared" si="5"/>
        <v>89.07849829351537</v>
      </c>
      <c r="AF37" s="49">
        <f>'資源化量内訳'!AB37</f>
        <v>6</v>
      </c>
      <c r="AG37" s="49">
        <f>'資源化量内訳'!AJ37</f>
        <v>0</v>
      </c>
      <c r="AH37" s="49">
        <f>'資源化量内訳'!AR37</f>
        <v>0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6</v>
      </c>
      <c r="AM37" s="50">
        <f t="shared" si="7"/>
        <v>16.46772228989038</v>
      </c>
      <c r="AN37" s="49">
        <f>'ごみ処理量内訳'!AC37</f>
        <v>448</v>
      </c>
      <c r="AO37" s="49">
        <f>'ごみ処理量内訳'!AD37</f>
        <v>283</v>
      </c>
      <c r="AP37" s="49">
        <f>'ごみ処理量内訳'!AE37</f>
        <v>0</v>
      </c>
      <c r="AQ37" s="49">
        <f t="shared" si="8"/>
        <v>731</v>
      </c>
    </row>
    <row r="38" spans="1:43" ht="13.5" customHeight="1">
      <c r="A38" s="24" t="s">
        <v>105</v>
      </c>
      <c r="B38" s="47" t="s">
        <v>165</v>
      </c>
      <c r="C38" s="48" t="s">
        <v>166</v>
      </c>
      <c r="D38" s="49">
        <v>8231</v>
      </c>
      <c r="E38" s="49">
        <v>8231</v>
      </c>
      <c r="F38" s="49">
        <f>'ごみ搬入量内訳'!H38</f>
        <v>1290</v>
      </c>
      <c r="G38" s="49">
        <f>'ごみ搬入量内訳'!AG38</f>
        <v>401</v>
      </c>
      <c r="H38" s="49">
        <f>'ごみ搬入量内訳'!AH38</f>
        <v>0</v>
      </c>
      <c r="I38" s="49">
        <f t="shared" si="0"/>
        <v>1691</v>
      </c>
      <c r="J38" s="49">
        <f t="shared" si="1"/>
        <v>562.8570905514235</v>
      </c>
      <c r="K38" s="49">
        <f>('ごみ搬入量内訳'!E38+'ごみ搬入量内訳'!AH38)/'ごみ処理概要'!D38/365*1000000</f>
        <v>473.31920920409476</v>
      </c>
      <c r="L38" s="49">
        <f>'ごみ搬入量内訳'!F38/'ごみ処理概要'!D38/365*1000000</f>
        <v>89.53788134732876</v>
      </c>
      <c r="M38" s="49">
        <f>'資源化量内訳'!BP38</f>
        <v>0</v>
      </c>
      <c r="N38" s="49">
        <f>'ごみ処理量内訳'!E38</f>
        <v>855</v>
      </c>
      <c r="O38" s="49">
        <f>'ごみ処理量内訳'!L38</f>
        <v>475</v>
      </c>
      <c r="P38" s="49">
        <f t="shared" si="2"/>
        <v>156</v>
      </c>
      <c r="Q38" s="49">
        <f>'ごみ処理量内訳'!G38</f>
        <v>0</v>
      </c>
      <c r="R38" s="49">
        <f>'ごみ処理量内訳'!H38</f>
        <v>156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304</v>
      </c>
      <c r="W38" s="49">
        <f>'資源化量内訳'!M38</f>
        <v>271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33</v>
      </c>
      <c r="AC38" s="49">
        <f>'資源化量内訳'!S38</f>
        <v>0</v>
      </c>
      <c r="AD38" s="49">
        <f t="shared" si="4"/>
        <v>1790</v>
      </c>
      <c r="AE38" s="50">
        <f t="shared" si="5"/>
        <v>73.46368715083798</v>
      </c>
      <c r="AF38" s="49">
        <f>'資源化量内訳'!AB38</f>
        <v>0</v>
      </c>
      <c r="AG38" s="49">
        <f>'資源化量内訳'!AJ38</f>
        <v>0</v>
      </c>
      <c r="AH38" s="49">
        <f>'資源化量内訳'!AR38</f>
        <v>156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156</v>
      </c>
      <c r="AM38" s="50">
        <f t="shared" si="7"/>
        <v>25.69832402234637</v>
      </c>
      <c r="AN38" s="49">
        <f>'ごみ処理量内訳'!AC38</f>
        <v>475</v>
      </c>
      <c r="AO38" s="49">
        <f>'ごみ処理量内訳'!AD38</f>
        <v>100</v>
      </c>
      <c r="AP38" s="49">
        <f>'ごみ処理量内訳'!AE38</f>
        <v>0</v>
      </c>
      <c r="AQ38" s="49">
        <f t="shared" si="8"/>
        <v>575</v>
      </c>
    </row>
    <row r="39" spans="1:43" ht="13.5" customHeight="1">
      <c r="A39" s="24" t="s">
        <v>105</v>
      </c>
      <c r="B39" s="47" t="s">
        <v>167</v>
      </c>
      <c r="C39" s="48" t="s">
        <v>168</v>
      </c>
      <c r="D39" s="49">
        <v>2963</v>
      </c>
      <c r="E39" s="49">
        <v>2963</v>
      </c>
      <c r="F39" s="49">
        <f>'ごみ搬入量内訳'!H39</f>
        <v>595</v>
      </c>
      <c r="G39" s="49">
        <f>'ごみ搬入量内訳'!AG39</f>
        <v>83</v>
      </c>
      <c r="H39" s="49">
        <f>'ごみ搬入量内訳'!AH39</f>
        <v>0</v>
      </c>
      <c r="I39" s="49">
        <f t="shared" si="0"/>
        <v>678</v>
      </c>
      <c r="J39" s="49">
        <f t="shared" si="1"/>
        <v>626.90997184453</v>
      </c>
      <c r="K39" s="49">
        <f>('ごみ搬入量内訳'!E39+'ごみ搬入量内訳'!AH39)/'ごみ処理概要'!D39/365*1000000</f>
        <v>553.862939726952</v>
      </c>
      <c r="L39" s="49">
        <f>'ごみ搬入量内訳'!F39/'ごみ処理概要'!D39/365*1000000</f>
        <v>73.04703211757798</v>
      </c>
      <c r="M39" s="49">
        <f>'資源化量内訳'!BP39</f>
        <v>127</v>
      </c>
      <c r="N39" s="49">
        <f>'ごみ処理量内訳'!E39</f>
        <v>507</v>
      </c>
      <c r="O39" s="49">
        <f>'ごみ処理量内訳'!L39</f>
        <v>71</v>
      </c>
      <c r="P39" s="49">
        <f t="shared" si="2"/>
        <v>54</v>
      </c>
      <c r="Q39" s="49">
        <f>'ごみ処理量内訳'!G39</f>
        <v>0</v>
      </c>
      <c r="R39" s="49">
        <f>'ごみ処理量内訳'!H39</f>
        <v>54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3"/>
        <v>46</v>
      </c>
      <c r="W39" s="49">
        <f>'資源化量内訳'!M39</f>
        <v>0</v>
      </c>
      <c r="X39" s="49">
        <f>'資源化量内訳'!N39</f>
        <v>46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t="shared" si="4"/>
        <v>678</v>
      </c>
      <c r="AE39" s="50">
        <f t="shared" si="5"/>
        <v>89.52802359882006</v>
      </c>
      <c r="AF39" s="49">
        <f>'資源化量内訳'!AB39</f>
        <v>0</v>
      </c>
      <c r="AG39" s="49">
        <f>'資源化量内訳'!AJ39</f>
        <v>0</v>
      </c>
      <c r="AH39" s="49">
        <f>'資源化量内訳'!AR39</f>
        <v>54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6"/>
        <v>54</v>
      </c>
      <c r="AM39" s="50">
        <f t="shared" si="7"/>
        <v>28.19875776397516</v>
      </c>
      <c r="AN39" s="49">
        <f>'ごみ処理量内訳'!AC39</f>
        <v>71</v>
      </c>
      <c r="AO39" s="49">
        <f>'ごみ処理量内訳'!AD39</f>
        <v>48</v>
      </c>
      <c r="AP39" s="49">
        <f>'ごみ処理量内訳'!AE39</f>
        <v>0</v>
      </c>
      <c r="AQ39" s="49">
        <f t="shared" si="8"/>
        <v>119</v>
      </c>
    </row>
    <row r="40" spans="1:43" ht="13.5" customHeight="1">
      <c r="A40" s="24" t="s">
        <v>105</v>
      </c>
      <c r="B40" s="47" t="s">
        <v>169</v>
      </c>
      <c r="C40" s="48" t="s">
        <v>170</v>
      </c>
      <c r="D40" s="49">
        <v>11941</v>
      </c>
      <c r="E40" s="49">
        <v>11941</v>
      </c>
      <c r="F40" s="49">
        <f>'ごみ搬入量内訳'!H40</f>
        <v>4351</v>
      </c>
      <c r="G40" s="49">
        <f>'ごみ搬入量内訳'!AG40</f>
        <v>959</v>
      </c>
      <c r="H40" s="49">
        <f>'ごみ搬入量内訳'!AH40</f>
        <v>0</v>
      </c>
      <c r="I40" s="49">
        <f t="shared" si="0"/>
        <v>5310</v>
      </c>
      <c r="J40" s="49">
        <f t="shared" si="1"/>
        <v>1218.318834727364</v>
      </c>
      <c r="K40" s="49">
        <f>('ごみ搬入量内訳'!E40+'ごみ搬入量内訳'!AH40)/'ごみ処理概要'!D40/365*1000000</f>
        <v>998.2872410355482</v>
      </c>
      <c r="L40" s="49">
        <f>'ごみ搬入量内訳'!F40/'ごみ処理概要'!D40/365*1000000</f>
        <v>220.03159369181583</v>
      </c>
      <c r="M40" s="49">
        <f>'資源化量内訳'!BP40</f>
        <v>0</v>
      </c>
      <c r="N40" s="49">
        <f>'ごみ処理量内訳'!E40</f>
        <v>4283</v>
      </c>
      <c r="O40" s="49">
        <f>'ごみ処理量内訳'!L40</f>
        <v>0</v>
      </c>
      <c r="P40" s="49">
        <f t="shared" si="2"/>
        <v>1027</v>
      </c>
      <c r="Q40" s="49">
        <f>'ごみ処理量内訳'!G40</f>
        <v>790</v>
      </c>
      <c r="R40" s="49">
        <f>'ごみ処理量内訳'!H40</f>
        <v>237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3"/>
        <v>0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4"/>
        <v>5310</v>
      </c>
      <c r="AE40" s="50">
        <f t="shared" si="5"/>
        <v>100</v>
      </c>
      <c r="AF40" s="49">
        <f>'資源化量内訳'!AB40</f>
        <v>0</v>
      </c>
      <c r="AG40" s="49">
        <f>'資源化量内訳'!AJ40</f>
        <v>250</v>
      </c>
      <c r="AH40" s="49">
        <f>'資源化量内訳'!AR40</f>
        <v>236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6"/>
        <v>486</v>
      </c>
      <c r="AM40" s="50">
        <f t="shared" si="7"/>
        <v>9.152542372881356</v>
      </c>
      <c r="AN40" s="49">
        <f>'ごみ処理量内訳'!AC40</f>
        <v>0</v>
      </c>
      <c r="AO40" s="49">
        <f>'ごみ処理量内訳'!AD40</f>
        <v>644</v>
      </c>
      <c r="AP40" s="49">
        <f>'ごみ処理量内訳'!AE40</f>
        <v>330</v>
      </c>
      <c r="AQ40" s="49">
        <f t="shared" si="8"/>
        <v>974</v>
      </c>
    </row>
    <row r="41" spans="1:43" ht="13.5" customHeight="1">
      <c r="A41" s="24" t="s">
        <v>105</v>
      </c>
      <c r="B41" s="47" t="s">
        <v>171</v>
      </c>
      <c r="C41" s="48" t="s">
        <v>172</v>
      </c>
      <c r="D41" s="49">
        <v>6507</v>
      </c>
      <c r="E41" s="49">
        <v>6507</v>
      </c>
      <c r="F41" s="49">
        <f>'ごみ搬入量内訳'!H41</f>
        <v>1515</v>
      </c>
      <c r="G41" s="49">
        <f>'ごみ搬入量内訳'!AG41</f>
        <v>2546</v>
      </c>
      <c r="H41" s="49">
        <f>'ごみ搬入量内訳'!AH41</f>
        <v>0</v>
      </c>
      <c r="I41" s="49">
        <f t="shared" si="0"/>
        <v>4061</v>
      </c>
      <c r="J41" s="49">
        <f t="shared" si="1"/>
        <v>1709.8551401967534</v>
      </c>
      <c r="K41" s="49">
        <f>('ごみ搬入量内訳'!E41+'ごみ搬入量内訳'!AH41)/'ごみ処理概要'!D41/365*1000000</f>
        <v>637.8799648850237</v>
      </c>
      <c r="L41" s="49">
        <f>'ごみ搬入量内訳'!F41/'ごみ処理概要'!D41/365*1000000</f>
        <v>1071.9751753117296</v>
      </c>
      <c r="M41" s="49">
        <f>'資源化量内訳'!BP41</f>
        <v>45</v>
      </c>
      <c r="N41" s="49">
        <f>'ごみ処理量内訳'!E41</f>
        <v>2441</v>
      </c>
      <c r="O41" s="49">
        <f>'ごみ処理量内訳'!L41</f>
        <v>1410</v>
      </c>
      <c r="P41" s="49">
        <f t="shared" si="2"/>
        <v>210</v>
      </c>
      <c r="Q41" s="49">
        <f>'ごみ処理量内訳'!G41</f>
        <v>0</v>
      </c>
      <c r="R41" s="49">
        <f>'ごみ処理量内訳'!H41</f>
        <v>210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3"/>
        <v>0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4"/>
        <v>4061</v>
      </c>
      <c r="AE41" s="50">
        <f t="shared" si="5"/>
        <v>65.27948781088402</v>
      </c>
      <c r="AF41" s="49">
        <f>'資源化量内訳'!AB41</f>
        <v>0</v>
      </c>
      <c r="AG41" s="49">
        <f>'資源化量内訳'!AJ41</f>
        <v>0</v>
      </c>
      <c r="AH41" s="49">
        <f>'資源化量内訳'!AR41</f>
        <v>94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6"/>
        <v>94</v>
      </c>
      <c r="AM41" s="50">
        <f t="shared" si="7"/>
        <v>3.3852898197759376</v>
      </c>
      <c r="AN41" s="49">
        <f>'ごみ処理量内訳'!AC41</f>
        <v>1410</v>
      </c>
      <c r="AO41" s="49">
        <f>'ごみ処理量内訳'!AD41</f>
        <v>395</v>
      </c>
      <c r="AP41" s="49">
        <f>'ごみ処理量内訳'!AE41</f>
        <v>116</v>
      </c>
      <c r="AQ41" s="49">
        <f t="shared" si="8"/>
        <v>1921</v>
      </c>
    </row>
    <row r="42" spans="1:43" ht="13.5">
      <c r="A42" s="193" t="s">
        <v>264</v>
      </c>
      <c r="B42" s="188"/>
      <c r="C42" s="189"/>
      <c r="D42" s="49">
        <f>SUM(D7:D41)</f>
        <v>828595</v>
      </c>
      <c r="E42" s="49">
        <f>SUM(E7:E41)</f>
        <v>828595</v>
      </c>
      <c r="F42" s="49">
        <f>'ごみ搬入量内訳'!H42</f>
        <v>260589</v>
      </c>
      <c r="G42" s="49">
        <f>'ごみ搬入量内訳'!AG42</f>
        <v>38634</v>
      </c>
      <c r="H42" s="49">
        <f>'ごみ搬入量内訳'!AH42</f>
        <v>26</v>
      </c>
      <c r="I42" s="49">
        <f t="shared" si="0"/>
        <v>299249</v>
      </c>
      <c r="J42" s="49">
        <f t="shared" si="1"/>
        <v>989.4583891679322</v>
      </c>
      <c r="K42" s="49">
        <f>('ごみ搬入量内訳'!E42+'ごみ搬入量内訳'!AH42)/'ごみ処理概要'!D42/365*1000000</f>
        <v>713.5300083397486</v>
      </c>
      <c r="L42" s="49">
        <f>'ごみ搬入量内訳'!F42/'ごみ処理概要'!D42/365*1000000</f>
        <v>275.9283808281836</v>
      </c>
      <c r="M42" s="49">
        <f>'資源化量内訳'!BP42</f>
        <v>25421</v>
      </c>
      <c r="N42" s="49">
        <f>'ごみ処理量内訳'!E42</f>
        <v>233600</v>
      </c>
      <c r="O42" s="49">
        <f>'ごみ処理量内訳'!L42</f>
        <v>6386</v>
      </c>
      <c r="P42" s="49">
        <f t="shared" si="2"/>
        <v>53864</v>
      </c>
      <c r="Q42" s="49">
        <f>'ごみ処理量内訳'!G42</f>
        <v>34025</v>
      </c>
      <c r="R42" s="49">
        <f>'ごみ処理量内訳'!H42</f>
        <v>19813</v>
      </c>
      <c r="S42" s="49">
        <f>'ごみ処理量内訳'!I42</f>
        <v>26</v>
      </c>
      <c r="T42" s="49">
        <f>'ごみ処理量内訳'!J42</f>
        <v>0</v>
      </c>
      <c r="U42" s="49">
        <f>'ごみ処理量内訳'!K42</f>
        <v>0</v>
      </c>
      <c r="V42" s="49">
        <f t="shared" si="3"/>
        <v>5854</v>
      </c>
      <c r="W42" s="49">
        <f>'資源化量内訳'!M42</f>
        <v>3860</v>
      </c>
      <c r="X42" s="49">
        <f>'資源化量内訳'!N42</f>
        <v>1297</v>
      </c>
      <c r="Y42" s="49">
        <f>'資源化量内訳'!O42</f>
        <v>472</v>
      </c>
      <c r="Z42" s="49">
        <f>'資源化量内訳'!P42</f>
        <v>82</v>
      </c>
      <c r="AA42" s="49">
        <f>'資源化量内訳'!Q42</f>
        <v>51</v>
      </c>
      <c r="AB42" s="49">
        <f>'資源化量内訳'!R42</f>
        <v>85</v>
      </c>
      <c r="AC42" s="49">
        <f>'資源化量内訳'!S42</f>
        <v>7</v>
      </c>
      <c r="AD42" s="49">
        <f t="shared" si="4"/>
        <v>299704</v>
      </c>
      <c r="AE42" s="50">
        <f t="shared" si="5"/>
        <v>97.86923097456157</v>
      </c>
      <c r="AF42" s="49">
        <f>'資源化量内訳'!AB42</f>
        <v>353</v>
      </c>
      <c r="AG42" s="49">
        <f>'資源化量内訳'!AJ42</f>
        <v>9035</v>
      </c>
      <c r="AH42" s="49">
        <f>'資源化量内訳'!AR42</f>
        <v>16013</v>
      </c>
      <c r="AI42" s="49">
        <f>'資源化量内訳'!AZ42</f>
        <v>26</v>
      </c>
      <c r="AJ42" s="49">
        <f>'資源化量内訳'!BH42</f>
        <v>0</v>
      </c>
      <c r="AK42" s="49" t="s">
        <v>11</v>
      </c>
      <c r="AL42" s="49">
        <f t="shared" si="6"/>
        <v>25427</v>
      </c>
      <c r="AM42" s="50">
        <f t="shared" si="7"/>
        <v>17.440061514802</v>
      </c>
      <c r="AN42" s="49">
        <f>'ごみ処理量内訳'!AC42</f>
        <v>6386</v>
      </c>
      <c r="AO42" s="49">
        <f>'ごみ処理量内訳'!AD42</f>
        <v>19872</v>
      </c>
      <c r="AP42" s="49">
        <f>'ごみ処理量内訳'!AE42</f>
        <v>17273</v>
      </c>
      <c r="AQ42" s="49">
        <f t="shared" si="8"/>
        <v>43531</v>
      </c>
    </row>
  </sheetData>
  <mergeCells count="31">
    <mergeCell ref="A42:C42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206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174</v>
      </c>
      <c r="B2" s="196" t="s">
        <v>225</v>
      </c>
      <c r="C2" s="201" t="s">
        <v>228</v>
      </c>
      <c r="D2" s="204" t="s">
        <v>9</v>
      </c>
      <c r="E2" s="191"/>
      <c r="F2" s="220"/>
      <c r="G2" s="27" t="s">
        <v>224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175</v>
      </c>
    </row>
    <row r="3" spans="1:34" s="28" customFormat="1" ht="22.5" customHeight="1">
      <c r="A3" s="197"/>
      <c r="B3" s="197"/>
      <c r="C3" s="218"/>
      <c r="D3" s="36"/>
      <c r="E3" s="45"/>
      <c r="F3" s="46" t="s">
        <v>176</v>
      </c>
      <c r="G3" s="10" t="s">
        <v>189</v>
      </c>
      <c r="H3" s="14" t="s">
        <v>235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236</v>
      </c>
      <c r="AH3" s="218"/>
    </row>
    <row r="4" spans="1:34" s="28" customFormat="1" ht="22.5" customHeight="1">
      <c r="A4" s="197"/>
      <c r="B4" s="197"/>
      <c r="C4" s="218"/>
      <c r="D4" s="10" t="s">
        <v>189</v>
      </c>
      <c r="E4" s="201" t="s">
        <v>237</v>
      </c>
      <c r="F4" s="201" t="s">
        <v>238</v>
      </c>
      <c r="G4" s="13"/>
      <c r="H4" s="10" t="s">
        <v>189</v>
      </c>
      <c r="I4" s="194" t="s">
        <v>239</v>
      </c>
      <c r="J4" s="222"/>
      <c r="K4" s="222"/>
      <c r="L4" s="223"/>
      <c r="M4" s="194" t="s">
        <v>177</v>
      </c>
      <c r="N4" s="222"/>
      <c r="O4" s="222"/>
      <c r="P4" s="223"/>
      <c r="Q4" s="194" t="s">
        <v>178</v>
      </c>
      <c r="R4" s="222"/>
      <c r="S4" s="222"/>
      <c r="T4" s="223"/>
      <c r="U4" s="194" t="s">
        <v>179</v>
      </c>
      <c r="V4" s="222"/>
      <c r="W4" s="222"/>
      <c r="X4" s="223"/>
      <c r="Y4" s="194" t="s">
        <v>180</v>
      </c>
      <c r="Z4" s="222"/>
      <c r="AA4" s="222"/>
      <c r="AB4" s="223"/>
      <c r="AC4" s="194" t="s">
        <v>181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189</v>
      </c>
      <c r="J5" s="6" t="s">
        <v>240</v>
      </c>
      <c r="K5" s="6" t="s">
        <v>241</v>
      </c>
      <c r="L5" s="6" t="s">
        <v>242</v>
      </c>
      <c r="M5" s="10" t="s">
        <v>189</v>
      </c>
      <c r="N5" s="6" t="s">
        <v>240</v>
      </c>
      <c r="O5" s="6" t="s">
        <v>241</v>
      </c>
      <c r="P5" s="6" t="s">
        <v>242</v>
      </c>
      <c r="Q5" s="10" t="s">
        <v>189</v>
      </c>
      <c r="R5" s="6" t="s">
        <v>240</v>
      </c>
      <c r="S5" s="6" t="s">
        <v>241</v>
      </c>
      <c r="T5" s="6" t="s">
        <v>242</v>
      </c>
      <c r="U5" s="10" t="s">
        <v>189</v>
      </c>
      <c r="V5" s="6" t="s">
        <v>240</v>
      </c>
      <c r="W5" s="6" t="s">
        <v>241</v>
      </c>
      <c r="X5" s="6" t="s">
        <v>242</v>
      </c>
      <c r="Y5" s="10" t="s">
        <v>189</v>
      </c>
      <c r="Z5" s="6" t="s">
        <v>240</v>
      </c>
      <c r="AA5" s="6" t="s">
        <v>241</v>
      </c>
      <c r="AB5" s="6" t="s">
        <v>242</v>
      </c>
      <c r="AC5" s="10" t="s">
        <v>189</v>
      </c>
      <c r="AD5" s="6" t="s">
        <v>240</v>
      </c>
      <c r="AE5" s="6" t="s">
        <v>241</v>
      </c>
      <c r="AF5" s="6" t="s">
        <v>242</v>
      </c>
      <c r="AG5" s="13"/>
      <c r="AH5" s="206"/>
    </row>
    <row r="6" spans="1:34" s="28" customFormat="1" ht="22.5" customHeight="1">
      <c r="A6" s="198"/>
      <c r="B6" s="217"/>
      <c r="C6" s="219"/>
      <c r="D6" s="21" t="s">
        <v>234</v>
      </c>
      <c r="E6" s="22" t="s">
        <v>182</v>
      </c>
      <c r="F6" s="22" t="s">
        <v>182</v>
      </c>
      <c r="G6" s="22" t="s">
        <v>182</v>
      </c>
      <c r="H6" s="21" t="s">
        <v>182</v>
      </c>
      <c r="I6" s="21" t="s">
        <v>182</v>
      </c>
      <c r="J6" s="23" t="s">
        <v>182</v>
      </c>
      <c r="K6" s="23" t="s">
        <v>182</v>
      </c>
      <c r="L6" s="23" t="s">
        <v>182</v>
      </c>
      <c r="M6" s="21" t="s">
        <v>182</v>
      </c>
      <c r="N6" s="23" t="s">
        <v>182</v>
      </c>
      <c r="O6" s="23" t="s">
        <v>182</v>
      </c>
      <c r="P6" s="23" t="s">
        <v>182</v>
      </c>
      <c r="Q6" s="21" t="s">
        <v>182</v>
      </c>
      <c r="R6" s="23" t="s">
        <v>182</v>
      </c>
      <c r="S6" s="23" t="s">
        <v>182</v>
      </c>
      <c r="T6" s="23" t="s">
        <v>182</v>
      </c>
      <c r="U6" s="21" t="s">
        <v>182</v>
      </c>
      <c r="V6" s="23" t="s">
        <v>182</v>
      </c>
      <c r="W6" s="23" t="s">
        <v>182</v>
      </c>
      <c r="X6" s="23" t="s">
        <v>182</v>
      </c>
      <c r="Y6" s="21" t="s">
        <v>182</v>
      </c>
      <c r="Z6" s="23" t="s">
        <v>182</v>
      </c>
      <c r="AA6" s="23" t="s">
        <v>182</v>
      </c>
      <c r="AB6" s="23" t="s">
        <v>182</v>
      </c>
      <c r="AC6" s="21" t="s">
        <v>182</v>
      </c>
      <c r="AD6" s="23" t="s">
        <v>182</v>
      </c>
      <c r="AE6" s="23" t="s">
        <v>182</v>
      </c>
      <c r="AF6" s="23" t="s">
        <v>182</v>
      </c>
      <c r="AG6" s="22" t="s">
        <v>182</v>
      </c>
      <c r="AH6" s="22" t="s">
        <v>182</v>
      </c>
    </row>
    <row r="7" spans="1:34" ht="13.5">
      <c r="A7" s="24" t="s">
        <v>105</v>
      </c>
      <c r="B7" s="47" t="s">
        <v>106</v>
      </c>
      <c r="C7" s="48" t="s">
        <v>107</v>
      </c>
      <c r="D7" s="49">
        <f aca="true" t="shared" si="0" ref="D7:D41">E7+F7</f>
        <v>102935</v>
      </c>
      <c r="E7" s="49">
        <v>62581</v>
      </c>
      <c r="F7" s="49">
        <v>40354</v>
      </c>
      <c r="G7" s="49">
        <f aca="true" t="shared" si="1" ref="G7:G41">H7+AG7</f>
        <v>102935</v>
      </c>
      <c r="H7" s="49">
        <f aca="true" t="shared" si="2" ref="H7:H41">I7+M7+Q7+U7+Y7+AC7</f>
        <v>95510</v>
      </c>
      <c r="I7" s="49">
        <f aca="true" t="shared" si="3" ref="I7:I41">SUM(J7:L7)</f>
        <v>0</v>
      </c>
      <c r="J7" s="49">
        <v>0</v>
      </c>
      <c r="K7" s="49">
        <v>0</v>
      </c>
      <c r="L7" s="49">
        <v>0</v>
      </c>
      <c r="M7" s="49">
        <f aca="true" t="shared" si="4" ref="M7:M41">SUM(N7:P7)</f>
        <v>79281</v>
      </c>
      <c r="N7" s="49">
        <v>21930</v>
      </c>
      <c r="O7" s="49">
        <v>26894</v>
      </c>
      <c r="P7" s="49">
        <v>30457</v>
      </c>
      <c r="Q7" s="49">
        <f aca="true" t="shared" si="5" ref="Q7:Q41">SUM(R7:T7)</f>
        <v>13583</v>
      </c>
      <c r="R7" s="49">
        <v>334</v>
      </c>
      <c r="S7" s="49">
        <v>10785</v>
      </c>
      <c r="T7" s="49">
        <v>2464</v>
      </c>
      <c r="U7" s="49">
        <f aca="true" t="shared" si="6" ref="U7:U41">SUM(V7:X7)</f>
        <v>2286</v>
      </c>
      <c r="V7" s="49">
        <v>1045</v>
      </c>
      <c r="W7" s="49">
        <v>1241</v>
      </c>
      <c r="X7" s="49">
        <v>0</v>
      </c>
      <c r="Y7" s="49">
        <f aca="true" t="shared" si="7" ref="Y7:Y41">SUM(Z7:AB7)</f>
        <v>46</v>
      </c>
      <c r="Z7" s="49">
        <v>0</v>
      </c>
      <c r="AA7" s="49">
        <v>46</v>
      </c>
      <c r="AB7" s="49">
        <v>0</v>
      </c>
      <c r="AC7" s="49">
        <f aca="true" t="shared" si="8" ref="AC7:AC41">SUM(AD7:AF7)</f>
        <v>314</v>
      </c>
      <c r="AD7" s="49">
        <v>306</v>
      </c>
      <c r="AE7" s="49">
        <v>0</v>
      </c>
      <c r="AF7" s="49">
        <v>8</v>
      </c>
      <c r="AG7" s="49">
        <v>7425</v>
      </c>
      <c r="AH7" s="49">
        <v>0</v>
      </c>
    </row>
    <row r="8" spans="1:34" ht="13.5">
      <c r="A8" s="24" t="s">
        <v>105</v>
      </c>
      <c r="B8" s="47" t="s">
        <v>108</v>
      </c>
      <c r="C8" s="48" t="s">
        <v>109</v>
      </c>
      <c r="D8" s="49">
        <f t="shared" si="0"/>
        <v>27873</v>
      </c>
      <c r="E8" s="49">
        <v>19059</v>
      </c>
      <c r="F8" s="49">
        <v>8814</v>
      </c>
      <c r="G8" s="49">
        <f t="shared" si="1"/>
        <v>27873</v>
      </c>
      <c r="H8" s="49">
        <f t="shared" si="2"/>
        <v>23979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20137</v>
      </c>
      <c r="N8" s="49">
        <v>0</v>
      </c>
      <c r="O8" s="49">
        <v>13486</v>
      </c>
      <c r="P8" s="49">
        <v>6651</v>
      </c>
      <c r="Q8" s="49">
        <f t="shared" si="5"/>
        <v>438</v>
      </c>
      <c r="R8" s="49">
        <v>0</v>
      </c>
      <c r="S8" s="49">
        <v>397</v>
      </c>
      <c r="T8" s="49">
        <v>41</v>
      </c>
      <c r="U8" s="49">
        <f t="shared" si="6"/>
        <v>2994</v>
      </c>
      <c r="V8" s="49">
        <v>0</v>
      </c>
      <c r="W8" s="49">
        <v>2155</v>
      </c>
      <c r="X8" s="49">
        <v>839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410</v>
      </c>
      <c r="AD8" s="49">
        <v>0</v>
      </c>
      <c r="AE8" s="49">
        <v>295</v>
      </c>
      <c r="AF8" s="49">
        <v>115</v>
      </c>
      <c r="AG8" s="49">
        <v>3894</v>
      </c>
      <c r="AH8" s="49">
        <v>0</v>
      </c>
    </row>
    <row r="9" spans="1:34" ht="13.5">
      <c r="A9" s="24" t="s">
        <v>105</v>
      </c>
      <c r="B9" s="47" t="s">
        <v>110</v>
      </c>
      <c r="C9" s="48" t="s">
        <v>111</v>
      </c>
      <c r="D9" s="49">
        <f t="shared" si="0"/>
        <v>23354</v>
      </c>
      <c r="E9" s="49">
        <v>17990</v>
      </c>
      <c r="F9" s="49">
        <v>5364</v>
      </c>
      <c r="G9" s="49">
        <f t="shared" si="1"/>
        <v>23354</v>
      </c>
      <c r="H9" s="49">
        <f t="shared" si="2"/>
        <v>19412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13974</v>
      </c>
      <c r="N9" s="49">
        <v>167</v>
      </c>
      <c r="O9" s="49">
        <v>12829</v>
      </c>
      <c r="P9" s="49">
        <v>978</v>
      </c>
      <c r="Q9" s="49">
        <f t="shared" si="5"/>
        <v>2800</v>
      </c>
      <c r="R9" s="49">
        <v>270</v>
      </c>
      <c r="S9" s="49">
        <v>2226</v>
      </c>
      <c r="T9" s="49">
        <v>304</v>
      </c>
      <c r="U9" s="49">
        <f t="shared" si="6"/>
        <v>1658</v>
      </c>
      <c r="V9" s="49">
        <v>86</v>
      </c>
      <c r="W9" s="49">
        <v>1506</v>
      </c>
      <c r="X9" s="49">
        <v>66</v>
      </c>
      <c r="Y9" s="49">
        <f t="shared" si="7"/>
        <v>65</v>
      </c>
      <c r="Z9" s="49">
        <v>0</v>
      </c>
      <c r="AA9" s="49">
        <v>61</v>
      </c>
      <c r="AB9" s="49">
        <v>4</v>
      </c>
      <c r="AC9" s="49">
        <f t="shared" si="8"/>
        <v>915</v>
      </c>
      <c r="AD9" s="49">
        <v>63</v>
      </c>
      <c r="AE9" s="49">
        <v>782</v>
      </c>
      <c r="AF9" s="49">
        <v>70</v>
      </c>
      <c r="AG9" s="49">
        <v>3942</v>
      </c>
      <c r="AH9" s="49">
        <v>0</v>
      </c>
    </row>
    <row r="10" spans="1:34" ht="13.5">
      <c r="A10" s="24" t="s">
        <v>105</v>
      </c>
      <c r="B10" s="47" t="s">
        <v>112</v>
      </c>
      <c r="C10" s="48" t="s">
        <v>113</v>
      </c>
      <c r="D10" s="49">
        <f t="shared" si="0"/>
        <v>15652</v>
      </c>
      <c r="E10" s="49">
        <v>10244</v>
      </c>
      <c r="F10" s="49">
        <v>5408</v>
      </c>
      <c r="G10" s="49">
        <f t="shared" si="1"/>
        <v>15652</v>
      </c>
      <c r="H10" s="49">
        <f t="shared" si="2"/>
        <v>11062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9577</v>
      </c>
      <c r="N10" s="49">
        <v>0</v>
      </c>
      <c r="O10" s="49">
        <v>8909</v>
      </c>
      <c r="P10" s="49">
        <v>668</v>
      </c>
      <c r="Q10" s="49">
        <f t="shared" si="5"/>
        <v>1092</v>
      </c>
      <c r="R10" s="49">
        <v>160</v>
      </c>
      <c r="S10" s="49">
        <v>782</v>
      </c>
      <c r="T10" s="49">
        <v>150</v>
      </c>
      <c r="U10" s="49">
        <f t="shared" si="6"/>
        <v>393</v>
      </c>
      <c r="V10" s="49">
        <v>0</v>
      </c>
      <c r="W10" s="49">
        <v>393</v>
      </c>
      <c r="X10" s="49">
        <v>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0</v>
      </c>
      <c r="AD10" s="49">
        <v>0</v>
      </c>
      <c r="AE10" s="49">
        <v>0</v>
      </c>
      <c r="AF10" s="49">
        <v>0</v>
      </c>
      <c r="AG10" s="49">
        <v>4590</v>
      </c>
      <c r="AH10" s="49">
        <v>0</v>
      </c>
    </row>
    <row r="11" spans="1:34" ht="13.5">
      <c r="A11" s="24" t="s">
        <v>105</v>
      </c>
      <c r="B11" s="47" t="s">
        <v>114</v>
      </c>
      <c r="C11" s="48" t="s">
        <v>115</v>
      </c>
      <c r="D11" s="49">
        <f t="shared" si="0"/>
        <v>12856</v>
      </c>
      <c r="E11" s="49">
        <v>9540</v>
      </c>
      <c r="F11" s="49">
        <v>3316</v>
      </c>
      <c r="G11" s="49">
        <f t="shared" si="1"/>
        <v>12856</v>
      </c>
      <c r="H11" s="49">
        <f t="shared" si="2"/>
        <v>10871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8269</v>
      </c>
      <c r="N11" s="49">
        <v>1655</v>
      </c>
      <c r="O11" s="49">
        <v>5442</v>
      </c>
      <c r="P11" s="49">
        <v>1172</v>
      </c>
      <c r="Q11" s="49">
        <f t="shared" si="5"/>
        <v>954</v>
      </c>
      <c r="R11" s="49">
        <v>553</v>
      </c>
      <c r="S11" s="49">
        <v>326</v>
      </c>
      <c r="T11" s="49">
        <v>75</v>
      </c>
      <c r="U11" s="49">
        <f t="shared" si="6"/>
        <v>1644</v>
      </c>
      <c r="V11" s="49">
        <v>927</v>
      </c>
      <c r="W11" s="49">
        <v>717</v>
      </c>
      <c r="X11" s="49">
        <v>0</v>
      </c>
      <c r="Y11" s="49">
        <f t="shared" si="7"/>
        <v>4</v>
      </c>
      <c r="Z11" s="49">
        <v>4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1985</v>
      </c>
      <c r="AH11" s="49">
        <v>0</v>
      </c>
    </row>
    <row r="12" spans="1:34" ht="13.5">
      <c r="A12" s="24" t="s">
        <v>105</v>
      </c>
      <c r="B12" s="47" t="s">
        <v>116</v>
      </c>
      <c r="C12" s="48" t="s">
        <v>117</v>
      </c>
      <c r="D12" s="49">
        <f t="shared" si="0"/>
        <v>5861</v>
      </c>
      <c r="E12" s="49">
        <v>4436</v>
      </c>
      <c r="F12" s="49">
        <v>1425</v>
      </c>
      <c r="G12" s="49">
        <f t="shared" si="1"/>
        <v>5861</v>
      </c>
      <c r="H12" s="49">
        <f t="shared" si="2"/>
        <v>4712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3159</v>
      </c>
      <c r="N12" s="49">
        <v>0</v>
      </c>
      <c r="O12" s="49">
        <v>2971</v>
      </c>
      <c r="P12" s="49">
        <v>188</v>
      </c>
      <c r="Q12" s="49">
        <f t="shared" si="5"/>
        <v>1210</v>
      </c>
      <c r="R12" s="49">
        <v>209</v>
      </c>
      <c r="S12" s="49">
        <v>913</v>
      </c>
      <c r="T12" s="49">
        <v>88</v>
      </c>
      <c r="U12" s="49">
        <f t="shared" si="6"/>
        <v>343</v>
      </c>
      <c r="V12" s="49">
        <v>343</v>
      </c>
      <c r="W12" s="49">
        <v>0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0</v>
      </c>
      <c r="AD12" s="49">
        <v>0</v>
      </c>
      <c r="AE12" s="49">
        <v>0</v>
      </c>
      <c r="AF12" s="49">
        <v>0</v>
      </c>
      <c r="AG12" s="49">
        <v>1149</v>
      </c>
      <c r="AH12" s="49">
        <v>0</v>
      </c>
    </row>
    <row r="13" spans="1:34" ht="13.5">
      <c r="A13" s="24" t="s">
        <v>105</v>
      </c>
      <c r="B13" s="47" t="s">
        <v>118</v>
      </c>
      <c r="C13" s="48" t="s">
        <v>119</v>
      </c>
      <c r="D13" s="49">
        <f t="shared" si="0"/>
        <v>29235</v>
      </c>
      <c r="E13" s="49">
        <v>22769</v>
      </c>
      <c r="F13" s="49">
        <v>6466</v>
      </c>
      <c r="G13" s="49">
        <f t="shared" si="1"/>
        <v>29235</v>
      </c>
      <c r="H13" s="49">
        <f t="shared" si="2"/>
        <v>26141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19112</v>
      </c>
      <c r="N13" s="49">
        <v>0</v>
      </c>
      <c r="O13" s="49">
        <v>19112</v>
      </c>
      <c r="P13" s="49">
        <v>0</v>
      </c>
      <c r="Q13" s="49">
        <f t="shared" si="5"/>
        <v>1031</v>
      </c>
      <c r="R13" s="49">
        <v>0</v>
      </c>
      <c r="S13" s="49">
        <v>1031</v>
      </c>
      <c r="T13" s="49">
        <v>0</v>
      </c>
      <c r="U13" s="49">
        <f t="shared" si="6"/>
        <v>5998</v>
      </c>
      <c r="V13" s="49">
        <v>0</v>
      </c>
      <c r="W13" s="49">
        <v>5998</v>
      </c>
      <c r="X13" s="49">
        <v>0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0</v>
      </c>
      <c r="AD13" s="49">
        <v>0</v>
      </c>
      <c r="AE13" s="49">
        <v>0</v>
      </c>
      <c r="AF13" s="49">
        <v>0</v>
      </c>
      <c r="AG13" s="49">
        <v>3094</v>
      </c>
      <c r="AH13" s="49">
        <v>0</v>
      </c>
    </row>
    <row r="14" spans="1:34" ht="13.5">
      <c r="A14" s="24" t="s">
        <v>105</v>
      </c>
      <c r="B14" s="47" t="s">
        <v>120</v>
      </c>
      <c r="C14" s="48" t="s">
        <v>121</v>
      </c>
      <c r="D14" s="49">
        <f t="shared" si="0"/>
        <v>863</v>
      </c>
      <c r="E14" s="49">
        <v>838</v>
      </c>
      <c r="F14" s="49">
        <v>25</v>
      </c>
      <c r="G14" s="49">
        <f t="shared" si="1"/>
        <v>863</v>
      </c>
      <c r="H14" s="49">
        <f t="shared" si="2"/>
        <v>833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695</v>
      </c>
      <c r="N14" s="49">
        <v>0</v>
      </c>
      <c r="O14" s="49">
        <v>695</v>
      </c>
      <c r="P14" s="49">
        <v>0</v>
      </c>
      <c r="Q14" s="49">
        <f t="shared" si="5"/>
        <v>84</v>
      </c>
      <c r="R14" s="49">
        <v>0</v>
      </c>
      <c r="S14" s="49">
        <v>84</v>
      </c>
      <c r="T14" s="49">
        <v>0</v>
      </c>
      <c r="U14" s="49">
        <f t="shared" si="6"/>
        <v>52</v>
      </c>
      <c r="V14" s="49">
        <v>0</v>
      </c>
      <c r="W14" s="49">
        <v>52</v>
      </c>
      <c r="X14" s="49">
        <v>0</v>
      </c>
      <c r="Y14" s="49">
        <f t="shared" si="7"/>
        <v>2</v>
      </c>
      <c r="Z14" s="49">
        <v>0</v>
      </c>
      <c r="AA14" s="49">
        <v>2</v>
      </c>
      <c r="AB14" s="49">
        <v>0</v>
      </c>
      <c r="AC14" s="49">
        <f t="shared" si="8"/>
        <v>0</v>
      </c>
      <c r="AD14" s="49">
        <v>0</v>
      </c>
      <c r="AE14" s="49">
        <v>0</v>
      </c>
      <c r="AF14" s="49">
        <v>0</v>
      </c>
      <c r="AG14" s="49">
        <v>30</v>
      </c>
      <c r="AH14" s="49">
        <v>0</v>
      </c>
    </row>
    <row r="15" spans="1:34" ht="13.5">
      <c r="A15" s="24" t="s">
        <v>105</v>
      </c>
      <c r="B15" s="47" t="s">
        <v>122</v>
      </c>
      <c r="C15" s="48" t="s">
        <v>123</v>
      </c>
      <c r="D15" s="49">
        <f t="shared" si="0"/>
        <v>3065</v>
      </c>
      <c r="E15" s="49">
        <v>2952</v>
      </c>
      <c r="F15" s="49">
        <v>113</v>
      </c>
      <c r="G15" s="49">
        <f t="shared" si="1"/>
        <v>3065</v>
      </c>
      <c r="H15" s="49">
        <f t="shared" si="2"/>
        <v>2923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2578</v>
      </c>
      <c r="N15" s="49">
        <v>0</v>
      </c>
      <c r="O15" s="49">
        <v>2578</v>
      </c>
      <c r="P15" s="49">
        <v>0</v>
      </c>
      <c r="Q15" s="49">
        <f t="shared" si="5"/>
        <v>164</v>
      </c>
      <c r="R15" s="49">
        <v>0</v>
      </c>
      <c r="S15" s="49">
        <v>164</v>
      </c>
      <c r="T15" s="49">
        <v>0</v>
      </c>
      <c r="U15" s="49">
        <f t="shared" si="6"/>
        <v>178</v>
      </c>
      <c r="V15" s="49">
        <v>0</v>
      </c>
      <c r="W15" s="49">
        <v>178</v>
      </c>
      <c r="X15" s="49">
        <v>0</v>
      </c>
      <c r="Y15" s="49">
        <f t="shared" si="7"/>
        <v>3</v>
      </c>
      <c r="Z15" s="49">
        <v>0</v>
      </c>
      <c r="AA15" s="49">
        <v>3</v>
      </c>
      <c r="AB15" s="49">
        <v>0</v>
      </c>
      <c r="AC15" s="49">
        <f t="shared" si="8"/>
        <v>0</v>
      </c>
      <c r="AD15" s="49">
        <v>0</v>
      </c>
      <c r="AE15" s="49">
        <v>0</v>
      </c>
      <c r="AF15" s="49">
        <v>0</v>
      </c>
      <c r="AG15" s="49">
        <v>142</v>
      </c>
      <c r="AH15" s="49">
        <v>0</v>
      </c>
    </row>
    <row r="16" spans="1:34" ht="13.5">
      <c r="A16" s="24" t="s">
        <v>105</v>
      </c>
      <c r="B16" s="47" t="s">
        <v>124</v>
      </c>
      <c r="C16" s="48" t="s">
        <v>125</v>
      </c>
      <c r="D16" s="49">
        <f t="shared" si="0"/>
        <v>1505</v>
      </c>
      <c r="E16" s="49">
        <v>1452</v>
      </c>
      <c r="F16" s="49">
        <v>53</v>
      </c>
      <c r="G16" s="49">
        <f t="shared" si="1"/>
        <v>1505</v>
      </c>
      <c r="H16" s="49">
        <f t="shared" si="2"/>
        <v>1424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1258</v>
      </c>
      <c r="N16" s="49">
        <v>0</v>
      </c>
      <c r="O16" s="49">
        <v>1258</v>
      </c>
      <c r="P16" s="49">
        <v>0</v>
      </c>
      <c r="Q16" s="49">
        <f t="shared" si="5"/>
        <v>92</v>
      </c>
      <c r="R16" s="49">
        <v>0</v>
      </c>
      <c r="S16" s="49">
        <v>92</v>
      </c>
      <c r="T16" s="49">
        <v>0</v>
      </c>
      <c r="U16" s="49">
        <f t="shared" si="6"/>
        <v>72</v>
      </c>
      <c r="V16" s="49">
        <v>0</v>
      </c>
      <c r="W16" s="49">
        <v>72</v>
      </c>
      <c r="X16" s="49">
        <v>0</v>
      </c>
      <c r="Y16" s="49">
        <f t="shared" si="7"/>
        <v>2</v>
      </c>
      <c r="Z16" s="49">
        <v>2</v>
      </c>
      <c r="AA16" s="49">
        <v>0</v>
      </c>
      <c r="AB16" s="49">
        <v>0</v>
      </c>
      <c r="AC16" s="49">
        <f t="shared" si="8"/>
        <v>0</v>
      </c>
      <c r="AD16" s="49">
        <v>0</v>
      </c>
      <c r="AE16" s="49">
        <v>0</v>
      </c>
      <c r="AF16" s="49">
        <v>0</v>
      </c>
      <c r="AG16" s="49">
        <v>81</v>
      </c>
      <c r="AH16" s="49">
        <v>0</v>
      </c>
    </row>
    <row r="17" spans="1:34" ht="13.5">
      <c r="A17" s="24" t="s">
        <v>105</v>
      </c>
      <c r="B17" s="47" t="s">
        <v>126</v>
      </c>
      <c r="C17" s="48" t="s">
        <v>127</v>
      </c>
      <c r="D17" s="49">
        <f t="shared" si="0"/>
        <v>621</v>
      </c>
      <c r="E17" s="49">
        <v>610</v>
      </c>
      <c r="F17" s="49">
        <v>11</v>
      </c>
      <c r="G17" s="49">
        <f t="shared" si="1"/>
        <v>621</v>
      </c>
      <c r="H17" s="49">
        <f t="shared" si="2"/>
        <v>605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513</v>
      </c>
      <c r="N17" s="49">
        <v>0</v>
      </c>
      <c r="O17" s="49">
        <v>513</v>
      </c>
      <c r="P17" s="49">
        <v>0</v>
      </c>
      <c r="Q17" s="49">
        <f t="shared" si="5"/>
        <v>61</v>
      </c>
      <c r="R17" s="49">
        <v>0</v>
      </c>
      <c r="S17" s="49">
        <v>61</v>
      </c>
      <c r="T17" s="49">
        <v>0</v>
      </c>
      <c r="U17" s="49">
        <f t="shared" si="6"/>
        <v>31</v>
      </c>
      <c r="V17" s="49">
        <v>0</v>
      </c>
      <c r="W17" s="49">
        <v>31</v>
      </c>
      <c r="X17" s="49">
        <v>0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0</v>
      </c>
      <c r="AD17" s="49">
        <v>0</v>
      </c>
      <c r="AE17" s="49">
        <v>0</v>
      </c>
      <c r="AF17" s="49">
        <v>0</v>
      </c>
      <c r="AG17" s="49">
        <v>16</v>
      </c>
      <c r="AH17" s="49">
        <v>0</v>
      </c>
    </row>
    <row r="18" spans="1:34" ht="13.5">
      <c r="A18" s="24" t="s">
        <v>105</v>
      </c>
      <c r="B18" s="47" t="s">
        <v>128</v>
      </c>
      <c r="C18" s="48" t="s">
        <v>129</v>
      </c>
      <c r="D18" s="49">
        <f t="shared" si="0"/>
        <v>587</v>
      </c>
      <c r="E18" s="49">
        <v>550</v>
      </c>
      <c r="F18" s="49">
        <v>37</v>
      </c>
      <c r="G18" s="49">
        <f t="shared" si="1"/>
        <v>587</v>
      </c>
      <c r="H18" s="49">
        <f t="shared" si="2"/>
        <v>550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374</v>
      </c>
      <c r="N18" s="49">
        <v>374</v>
      </c>
      <c r="O18" s="49">
        <v>0</v>
      </c>
      <c r="P18" s="49">
        <v>0</v>
      </c>
      <c r="Q18" s="49">
        <f t="shared" si="5"/>
        <v>124</v>
      </c>
      <c r="R18" s="49">
        <v>124</v>
      </c>
      <c r="S18" s="49">
        <v>0</v>
      </c>
      <c r="T18" s="49">
        <v>0</v>
      </c>
      <c r="U18" s="49">
        <f t="shared" si="6"/>
        <v>42</v>
      </c>
      <c r="V18" s="49">
        <v>42</v>
      </c>
      <c r="W18" s="49">
        <v>0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10</v>
      </c>
      <c r="AD18" s="49">
        <v>10</v>
      </c>
      <c r="AE18" s="49">
        <v>0</v>
      </c>
      <c r="AF18" s="49">
        <v>0</v>
      </c>
      <c r="AG18" s="49">
        <v>37</v>
      </c>
      <c r="AH18" s="49">
        <v>0</v>
      </c>
    </row>
    <row r="19" spans="1:34" ht="13.5">
      <c r="A19" s="24" t="s">
        <v>105</v>
      </c>
      <c r="B19" s="47" t="s">
        <v>130</v>
      </c>
      <c r="C19" s="48" t="s">
        <v>131</v>
      </c>
      <c r="D19" s="49">
        <f t="shared" si="0"/>
        <v>7681</v>
      </c>
      <c r="E19" s="49">
        <v>7316</v>
      </c>
      <c r="F19" s="49">
        <v>365</v>
      </c>
      <c r="G19" s="49">
        <f t="shared" si="1"/>
        <v>7681</v>
      </c>
      <c r="H19" s="49">
        <f t="shared" si="2"/>
        <v>7218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6539</v>
      </c>
      <c r="N19" s="49">
        <v>0</v>
      </c>
      <c r="O19" s="49">
        <v>6539</v>
      </c>
      <c r="P19" s="49">
        <v>0</v>
      </c>
      <c r="Q19" s="49">
        <f t="shared" si="5"/>
        <v>346</v>
      </c>
      <c r="R19" s="49">
        <v>0</v>
      </c>
      <c r="S19" s="49">
        <v>346</v>
      </c>
      <c r="T19" s="49">
        <v>0</v>
      </c>
      <c r="U19" s="49">
        <f t="shared" si="6"/>
        <v>327</v>
      </c>
      <c r="V19" s="49">
        <v>19</v>
      </c>
      <c r="W19" s="49">
        <v>308</v>
      </c>
      <c r="X19" s="49">
        <v>0</v>
      </c>
      <c r="Y19" s="49">
        <f t="shared" si="7"/>
        <v>6</v>
      </c>
      <c r="Z19" s="49">
        <v>0</v>
      </c>
      <c r="AA19" s="49">
        <v>6</v>
      </c>
      <c r="AB19" s="49">
        <v>0</v>
      </c>
      <c r="AC19" s="49">
        <f t="shared" si="8"/>
        <v>0</v>
      </c>
      <c r="AD19" s="49">
        <v>0</v>
      </c>
      <c r="AE19" s="49">
        <v>0</v>
      </c>
      <c r="AF19" s="49">
        <v>0</v>
      </c>
      <c r="AG19" s="49">
        <v>463</v>
      </c>
      <c r="AH19" s="49">
        <v>0</v>
      </c>
    </row>
    <row r="20" spans="1:34" ht="13.5">
      <c r="A20" s="24" t="s">
        <v>105</v>
      </c>
      <c r="B20" s="47" t="s">
        <v>132</v>
      </c>
      <c r="C20" s="48" t="s">
        <v>133</v>
      </c>
      <c r="D20" s="49">
        <f t="shared" si="0"/>
        <v>5151</v>
      </c>
      <c r="E20" s="49">
        <v>4990</v>
      </c>
      <c r="F20" s="49">
        <v>161</v>
      </c>
      <c r="G20" s="49">
        <f t="shared" si="1"/>
        <v>5151</v>
      </c>
      <c r="H20" s="49">
        <f t="shared" si="2"/>
        <v>4892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4300</v>
      </c>
      <c r="N20" s="49">
        <v>0</v>
      </c>
      <c r="O20" s="49">
        <v>4300</v>
      </c>
      <c r="P20" s="49">
        <v>0</v>
      </c>
      <c r="Q20" s="49">
        <f t="shared" si="5"/>
        <v>171</v>
      </c>
      <c r="R20" s="49">
        <v>0</v>
      </c>
      <c r="S20" s="49">
        <v>171</v>
      </c>
      <c r="T20" s="49">
        <v>0</v>
      </c>
      <c r="U20" s="49">
        <f t="shared" si="6"/>
        <v>325</v>
      </c>
      <c r="V20" s="49">
        <v>0</v>
      </c>
      <c r="W20" s="49">
        <v>325</v>
      </c>
      <c r="X20" s="49">
        <v>0</v>
      </c>
      <c r="Y20" s="49">
        <f t="shared" si="7"/>
        <v>3</v>
      </c>
      <c r="Z20" s="49">
        <v>3</v>
      </c>
      <c r="AA20" s="49">
        <v>0</v>
      </c>
      <c r="AB20" s="49">
        <v>0</v>
      </c>
      <c r="AC20" s="49">
        <f t="shared" si="8"/>
        <v>93</v>
      </c>
      <c r="AD20" s="49">
        <v>0</v>
      </c>
      <c r="AE20" s="49">
        <v>93</v>
      </c>
      <c r="AF20" s="49">
        <v>0</v>
      </c>
      <c r="AG20" s="49">
        <v>259</v>
      </c>
      <c r="AH20" s="49">
        <v>0</v>
      </c>
    </row>
    <row r="21" spans="1:34" ht="13.5">
      <c r="A21" s="24" t="s">
        <v>105</v>
      </c>
      <c r="B21" s="47" t="s">
        <v>134</v>
      </c>
      <c r="C21" s="48" t="s">
        <v>135</v>
      </c>
      <c r="D21" s="49">
        <f t="shared" si="0"/>
        <v>6368</v>
      </c>
      <c r="E21" s="49">
        <v>5042</v>
      </c>
      <c r="F21" s="49">
        <v>1326</v>
      </c>
      <c r="G21" s="49">
        <f t="shared" si="1"/>
        <v>6368</v>
      </c>
      <c r="H21" s="49">
        <f t="shared" si="2"/>
        <v>4884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4427</v>
      </c>
      <c r="N21" s="49">
        <v>0</v>
      </c>
      <c r="O21" s="49">
        <v>4427</v>
      </c>
      <c r="P21" s="49">
        <v>0</v>
      </c>
      <c r="Q21" s="49">
        <f t="shared" si="5"/>
        <v>253</v>
      </c>
      <c r="R21" s="49">
        <v>0</v>
      </c>
      <c r="S21" s="49">
        <v>253</v>
      </c>
      <c r="T21" s="49">
        <v>0</v>
      </c>
      <c r="U21" s="49">
        <f t="shared" si="6"/>
        <v>202</v>
      </c>
      <c r="V21" s="49">
        <v>0</v>
      </c>
      <c r="W21" s="49">
        <v>202</v>
      </c>
      <c r="X21" s="49">
        <v>0</v>
      </c>
      <c r="Y21" s="49">
        <f t="shared" si="7"/>
        <v>2</v>
      </c>
      <c r="Z21" s="49">
        <v>2</v>
      </c>
      <c r="AA21" s="49">
        <v>0</v>
      </c>
      <c r="AB21" s="49">
        <v>0</v>
      </c>
      <c r="AC21" s="49">
        <f t="shared" si="8"/>
        <v>0</v>
      </c>
      <c r="AD21" s="49">
        <v>0</v>
      </c>
      <c r="AE21" s="49">
        <v>0</v>
      </c>
      <c r="AF21" s="49">
        <v>0</v>
      </c>
      <c r="AG21" s="49">
        <v>1484</v>
      </c>
      <c r="AH21" s="49">
        <v>0</v>
      </c>
    </row>
    <row r="22" spans="1:34" ht="13.5">
      <c r="A22" s="24" t="s">
        <v>105</v>
      </c>
      <c r="B22" s="47" t="s">
        <v>136</v>
      </c>
      <c r="C22" s="48" t="s">
        <v>137</v>
      </c>
      <c r="D22" s="49">
        <f t="shared" si="0"/>
        <v>9168</v>
      </c>
      <c r="E22" s="49">
        <v>8507</v>
      </c>
      <c r="F22" s="49">
        <v>661</v>
      </c>
      <c r="G22" s="49">
        <f t="shared" si="1"/>
        <v>9168</v>
      </c>
      <c r="H22" s="49">
        <f t="shared" si="2"/>
        <v>8217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7172</v>
      </c>
      <c r="N22" s="49">
        <v>0</v>
      </c>
      <c r="O22" s="49">
        <v>7172</v>
      </c>
      <c r="P22" s="49">
        <v>0</v>
      </c>
      <c r="Q22" s="49">
        <f t="shared" si="5"/>
        <v>461</v>
      </c>
      <c r="R22" s="49">
        <v>0</v>
      </c>
      <c r="S22" s="49">
        <v>461</v>
      </c>
      <c r="T22" s="49">
        <v>0</v>
      </c>
      <c r="U22" s="49">
        <f t="shared" si="6"/>
        <v>324</v>
      </c>
      <c r="V22" s="49">
        <v>0</v>
      </c>
      <c r="W22" s="49">
        <v>324</v>
      </c>
      <c r="X22" s="49">
        <v>0</v>
      </c>
      <c r="Y22" s="49">
        <f t="shared" si="7"/>
        <v>5</v>
      </c>
      <c r="Z22" s="49">
        <v>0</v>
      </c>
      <c r="AA22" s="49">
        <v>5</v>
      </c>
      <c r="AB22" s="49">
        <v>0</v>
      </c>
      <c r="AC22" s="49">
        <f t="shared" si="8"/>
        <v>255</v>
      </c>
      <c r="AD22" s="49">
        <v>0</v>
      </c>
      <c r="AE22" s="49">
        <v>255</v>
      </c>
      <c r="AF22" s="49">
        <v>0</v>
      </c>
      <c r="AG22" s="49">
        <v>951</v>
      </c>
      <c r="AH22" s="49">
        <v>0</v>
      </c>
    </row>
    <row r="23" spans="1:34" ht="13.5">
      <c r="A23" s="24" t="s">
        <v>105</v>
      </c>
      <c r="B23" s="47" t="s">
        <v>138</v>
      </c>
      <c r="C23" s="48" t="s">
        <v>139</v>
      </c>
      <c r="D23" s="49">
        <f t="shared" si="0"/>
        <v>7511</v>
      </c>
      <c r="E23" s="49">
        <v>5963</v>
      </c>
      <c r="F23" s="49">
        <v>1548</v>
      </c>
      <c r="G23" s="49">
        <f t="shared" si="1"/>
        <v>7511</v>
      </c>
      <c r="H23" s="49">
        <f t="shared" si="2"/>
        <v>5811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5109</v>
      </c>
      <c r="N23" s="49">
        <v>0</v>
      </c>
      <c r="O23" s="49">
        <v>5109</v>
      </c>
      <c r="P23" s="49">
        <v>0</v>
      </c>
      <c r="Q23" s="49">
        <f t="shared" si="5"/>
        <v>436</v>
      </c>
      <c r="R23" s="49">
        <v>0</v>
      </c>
      <c r="S23" s="49">
        <v>436</v>
      </c>
      <c r="T23" s="49">
        <v>0</v>
      </c>
      <c r="U23" s="49">
        <f t="shared" si="6"/>
        <v>201</v>
      </c>
      <c r="V23" s="49">
        <v>0</v>
      </c>
      <c r="W23" s="49">
        <v>201</v>
      </c>
      <c r="X23" s="49">
        <v>0</v>
      </c>
      <c r="Y23" s="49">
        <f t="shared" si="7"/>
        <v>3</v>
      </c>
      <c r="Z23" s="49">
        <v>0</v>
      </c>
      <c r="AA23" s="49">
        <v>3</v>
      </c>
      <c r="AB23" s="49">
        <v>0</v>
      </c>
      <c r="AC23" s="49">
        <f t="shared" si="8"/>
        <v>62</v>
      </c>
      <c r="AD23" s="49">
        <v>0</v>
      </c>
      <c r="AE23" s="49">
        <v>62</v>
      </c>
      <c r="AF23" s="49">
        <v>0</v>
      </c>
      <c r="AG23" s="49">
        <v>1700</v>
      </c>
      <c r="AH23" s="49">
        <v>0</v>
      </c>
    </row>
    <row r="24" spans="1:34" ht="13.5">
      <c r="A24" s="24" t="s">
        <v>105</v>
      </c>
      <c r="B24" s="47" t="s">
        <v>140</v>
      </c>
      <c r="C24" s="48" t="s">
        <v>141</v>
      </c>
      <c r="D24" s="49">
        <f t="shared" si="0"/>
        <v>3230</v>
      </c>
      <c r="E24" s="49">
        <v>3037</v>
      </c>
      <c r="F24" s="49">
        <v>193</v>
      </c>
      <c r="G24" s="49">
        <f t="shared" si="1"/>
        <v>3230</v>
      </c>
      <c r="H24" s="49">
        <f t="shared" si="2"/>
        <v>2927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2170</v>
      </c>
      <c r="N24" s="49">
        <v>0</v>
      </c>
      <c r="O24" s="49">
        <v>2170</v>
      </c>
      <c r="P24" s="49">
        <v>0</v>
      </c>
      <c r="Q24" s="49">
        <f t="shared" si="5"/>
        <v>120</v>
      </c>
      <c r="R24" s="49">
        <v>0</v>
      </c>
      <c r="S24" s="49">
        <v>120</v>
      </c>
      <c r="T24" s="49">
        <v>0</v>
      </c>
      <c r="U24" s="49">
        <f t="shared" si="6"/>
        <v>143</v>
      </c>
      <c r="V24" s="49">
        <v>0</v>
      </c>
      <c r="W24" s="49">
        <v>143</v>
      </c>
      <c r="X24" s="49">
        <v>0</v>
      </c>
      <c r="Y24" s="49">
        <f t="shared" si="7"/>
        <v>4</v>
      </c>
      <c r="Z24" s="49">
        <v>0</v>
      </c>
      <c r="AA24" s="49">
        <v>4</v>
      </c>
      <c r="AB24" s="49">
        <v>0</v>
      </c>
      <c r="AC24" s="49">
        <f t="shared" si="8"/>
        <v>490</v>
      </c>
      <c r="AD24" s="49">
        <v>0</v>
      </c>
      <c r="AE24" s="49">
        <v>490</v>
      </c>
      <c r="AF24" s="49">
        <v>0</v>
      </c>
      <c r="AG24" s="49">
        <v>303</v>
      </c>
      <c r="AH24" s="49">
        <v>0</v>
      </c>
    </row>
    <row r="25" spans="1:34" ht="13.5">
      <c r="A25" s="24" t="s">
        <v>105</v>
      </c>
      <c r="B25" s="47" t="s">
        <v>142</v>
      </c>
      <c r="C25" s="48" t="s">
        <v>143</v>
      </c>
      <c r="D25" s="49">
        <f t="shared" si="0"/>
        <v>3383</v>
      </c>
      <c r="E25" s="49">
        <v>3079</v>
      </c>
      <c r="F25" s="49">
        <v>304</v>
      </c>
      <c r="G25" s="49">
        <f t="shared" si="1"/>
        <v>3383</v>
      </c>
      <c r="H25" s="49">
        <f t="shared" si="2"/>
        <v>3301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2390</v>
      </c>
      <c r="N25" s="49">
        <v>0</v>
      </c>
      <c r="O25" s="49">
        <v>2168</v>
      </c>
      <c r="P25" s="49">
        <v>222</v>
      </c>
      <c r="Q25" s="49">
        <f t="shared" si="5"/>
        <v>503</v>
      </c>
      <c r="R25" s="49">
        <v>1</v>
      </c>
      <c r="S25" s="49">
        <v>502</v>
      </c>
      <c r="T25" s="49">
        <v>0</v>
      </c>
      <c r="U25" s="49">
        <f t="shared" si="6"/>
        <v>260</v>
      </c>
      <c r="V25" s="49">
        <v>0</v>
      </c>
      <c r="W25" s="49">
        <v>260</v>
      </c>
      <c r="X25" s="49">
        <v>0</v>
      </c>
      <c r="Y25" s="49">
        <f t="shared" si="7"/>
        <v>10</v>
      </c>
      <c r="Z25" s="49">
        <v>0</v>
      </c>
      <c r="AA25" s="49">
        <v>10</v>
      </c>
      <c r="AB25" s="49">
        <v>0</v>
      </c>
      <c r="AC25" s="49">
        <f t="shared" si="8"/>
        <v>138</v>
      </c>
      <c r="AD25" s="49">
        <v>1</v>
      </c>
      <c r="AE25" s="49">
        <v>137</v>
      </c>
      <c r="AF25" s="49">
        <v>0</v>
      </c>
      <c r="AG25" s="49">
        <v>82</v>
      </c>
      <c r="AH25" s="49">
        <v>0</v>
      </c>
    </row>
    <row r="26" spans="1:34" ht="13.5">
      <c r="A26" s="24" t="s">
        <v>105</v>
      </c>
      <c r="B26" s="47" t="s">
        <v>144</v>
      </c>
      <c r="C26" s="48" t="s">
        <v>205</v>
      </c>
      <c r="D26" s="49">
        <f t="shared" si="0"/>
        <v>553</v>
      </c>
      <c r="E26" s="49">
        <v>519</v>
      </c>
      <c r="F26" s="49">
        <v>34</v>
      </c>
      <c r="G26" s="49">
        <f t="shared" si="1"/>
        <v>553</v>
      </c>
      <c r="H26" s="49">
        <f t="shared" si="2"/>
        <v>519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234</v>
      </c>
      <c r="N26" s="49">
        <v>3</v>
      </c>
      <c r="O26" s="49">
        <v>231</v>
      </c>
      <c r="P26" s="49">
        <v>0</v>
      </c>
      <c r="Q26" s="49">
        <f t="shared" si="5"/>
        <v>86</v>
      </c>
      <c r="R26" s="49">
        <v>2</v>
      </c>
      <c r="S26" s="49">
        <v>84</v>
      </c>
      <c r="T26" s="49">
        <v>0</v>
      </c>
      <c r="U26" s="49">
        <f t="shared" si="6"/>
        <v>78</v>
      </c>
      <c r="V26" s="49">
        <v>0</v>
      </c>
      <c r="W26" s="49">
        <v>78</v>
      </c>
      <c r="X26" s="49">
        <v>0</v>
      </c>
      <c r="Y26" s="49">
        <f t="shared" si="7"/>
        <v>2</v>
      </c>
      <c r="Z26" s="49">
        <v>0</v>
      </c>
      <c r="AA26" s="49">
        <v>2</v>
      </c>
      <c r="AB26" s="49">
        <v>0</v>
      </c>
      <c r="AC26" s="49">
        <f t="shared" si="8"/>
        <v>119</v>
      </c>
      <c r="AD26" s="49">
        <v>0</v>
      </c>
      <c r="AE26" s="49">
        <v>119</v>
      </c>
      <c r="AF26" s="49">
        <v>0</v>
      </c>
      <c r="AG26" s="49">
        <v>34</v>
      </c>
      <c r="AH26" s="49">
        <v>26</v>
      </c>
    </row>
    <row r="27" spans="1:34" ht="13.5">
      <c r="A27" s="24" t="s">
        <v>105</v>
      </c>
      <c r="B27" s="47" t="s">
        <v>145</v>
      </c>
      <c r="C27" s="48" t="s">
        <v>146</v>
      </c>
      <c r="D27" s="49">
        <f t="shared" si="0"/>
        <v>1263</v>
      </c>
      <c r="E27" s="49">
        <v>1110</v>
      </c>
      <c r="F27" s="49">
        <v>153</v>
      </c>
      <c r="G27" s="49">
        <f t="shared" si="1"/>
        <v>1263</v>
      </c>
      <c r="H27" s="49">
        <f t="shared" si="2"/>
        <v>1112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757</v>
      </c>
      <c r="N27" s="49">
        <v>1</v>
      </c>
      <c r="O27" s="49">
        <v>755</v>
      </c>
      <c r="P27" s="49">
        <v>1</v>
      </c>
      <c r="Q27" s="49">
        <f t="shared" si="5"/>
        <v>150</v>
      </c>
      <c r="R27" s="49">
        <v>0</v>
      </c>
      <c r="S27" s="49">
        <v>149</v>
      </c>
      <c r="T27" s="49">
        <v>1</v>
      </c>
      <c r="U27" s="49">
        <f t="shared" si="6"/>
        <v>113</v>
      </c>
      <c r="V27" s="49">
        <v>0</v>
      </c>
      <c r="W27" s="49">
        <v>113</v>
      </c>
      <c r="X27" s="49">
        <v>0</v>
      </c>
      <c r="Y27" s="49">
        <f t="shared" si="7"/>
        <v>5</v>
      </c>
      <c r="Z27" s="49">
        <v>0</v>
      </c>
      <c r="AA27" s="49">
        <v>5</v>
      </c>
      <c r="AB27" s="49">
        <v>0</v>
      </c>
      <c r="AC27" s="49">
        <f t="shared" si="8"/>
        <v>87</v>
      </c>
      <c r="AD27" s="49">
        <v>1</v>
      </c>
      <c r="AE27" s="49">
        <v>86</v>
      </c>
      <c r="AF27" s="49">
        <v>0</v>
      </c>
      <c r="AG27" s="49">
        <v>151</v>
      </c>
      <c r="AH27" s="49">
        <v>0</v>
      </c>
    </row>
    <row r="28" spans="1:34" ht="13.5">
      <c r="A28" s="24" t="s">
        <v>105</v>
      </c>
      <c r="B28" s="47" t="s">
        <v>147</v>
      </c>
      <c r="C28" s="48" t="s">
        <v>148</v>
      </c>
      <c r="D28" s="49">
        <f t="shared" si="0"/>
        <v>968</v>
      </c>
      <c r="E28" s="49">
        <v>917</v>
      </c>
      <c r="F28" s="49">
        <v>51</v>
      </c>
      <c r="G28" s="49">
        <f t="shared" si="1"/>
        <v>968</v>
      </c>
      <c r="H28" s="49">
        <f t="shared" si="2"/>
        <v>922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575</v>
      </c>
      <c r="N28" s="49">
        <v>0</v>
      </c>
      <c r="O28" s="49">
        <v>575</v>
      </c>
      <c r="P28" s="49">
        <v>0</v>
      </c>
      <c r="Q28" s="49">
        <f t="shared" si="5"/>
        <v>151</v>
      </c>
      <c r="R28" s="49">
        <v>0</v>
      </c>
      <c r="S28" s="49">
        <v>151</v>
      </c>
      <c r="T28" s="49">
        <v>0</v>
      </c>
      <c r="U28" s="49">
        <f t="shared" si="6"/>
        <v>95</v>
      </c>
      <c r="V28" s="49">
        <v>0</v>
      </c>
      <c r="W28" s="49">
        <v>95</v>
      </c>
      <c r="X28" s="49">
        <v>0</v>
      </c>
      <c r="Y28" s="49">
        <f t="shared" si="7"/>
        <v>3</v>
      </c>
      <c r="Z28" s="49">
        <v>0</v>
      </c>
      <c r="AA28" s="49">
        <v>3</v>
      </c>
      <c r="AB28" s="49">
        <v>0</v>
      </c>
      <c r="AC28" s="49">
        <f t="shared" si="8"/>
        <v>98</v>
      </c>
      <c r="AD28" s="49">
        <v>0</v>
      </c>
      <c r="AE28" s="49">
        <v>93</v>
      </c>
      <c r="AF28" s="49">
        <v>5</v>
      </c>
      <c r="AG28" s="49">
        <v>46</v>
      </c>
      <c r="AH28" s="49">
        <v>0</v>
      </c>
    </row>
    <row r="29" spans="1:34" ht="13.5">
      <c r="A29" s="24" t="s">
        <v>105</v>
      </c>
      <c r="B29" s="47" t="s">
        <v>149</v>
      </c>
      <c r="C29" s="48" t="s">
        <v>150</v>
      </c>
      <c r="D29" s="49">
        <f t="shared" si="0"/>
        <v>651</v>
      </c>
      <c r="E29" s="49">
        <v>443</v>
      </c>
      <c r="F29" s="49">
        <v>208</v>
      </c>
      <c r="G29" s="49">
        <f t="shared" si="1"/>
        <v>651</v>
      </c>
      <c r="H29" s="49">
        <f t="shared" si="2"/>
        <v>618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481</v>
      </c>
      <c r="N29" s="49">
        <v>0</v>
      </c>
      <c r="O29" s="49">
        <v>314</v>
      </c>
      <c r="P29" s="49">
        <v>167</v>
      </c>
      <c r="Q29" s="49">
        <f t="shared" si="5"/>
        <v>52</v>
      </c>
      <c r="R29" s="49">
        <v>0</v>
      </c>
      <c r="S29" s="49">
        <v>44</v>
      </c>
      <c r="T29" s="49">
        <v>8</v>
      </c>
      <c r="U29" s="49">
        <f t="shared" si="6"/>
        <v>60</v>
      </c>
      <c r="V29" s="49">
        <v>0</v>
      </c>
      <c r="W29" s="49">
        <v>60</v>
      </c>
      <c r="X29" s="49">
        <v>0</v>
      </c>
      <c r="Y29" s="49">
        <f t="shared" si="7"/>
        <v>1</v>
      </c>
      <c r="Z29" s="49">
        <v>0</v>
      </c>
      <c r="AA29" s="49">
        <v>1</v>
      </c>
      <c r="AB29" s="49">
        <v>0</v>
      </c>
      <c r="AC29" s="49">
        <f t="shared" si="8"/>
        <v>24</v>
      </c>
      <c r="AD29" s="49">
        <v>0</v>
      </c>
      <c r="AE29" s="49">
        <v>24</v>
      </c>
      <c r="AF29" s="49">
        <v>0</v>
      </c>
      <c r="AG29" s="49">
        <v>33</v>
      </c>
      <c r="AH29" s="49">
        <v>0</v>
      </c>
    </row>
    <row r="30" spans="1:34" ht="13.5">
      <c r="A30" s="24" t="s">
        <v>105</v>
      </c>
      <c r="B30" s="47" t="s">
        <v>151</v>
      </c>
      <c r="C30" s="48" t="s">
        <v>299</v>
      </c>
      <c r="D30" s="49">
        <f t="shared" si="0"/>
        <v>2342</v>
      </c>
      <c r="E30" s="49">
        <v>1821</v>
      </c>
      <c r="F30" s="49">
        <v>521</v>
      </c>
      <c r="G30" s="49">
        <f t="shared" si="1"/>
        <v>2342</v>
      </c>
      <c r="H30" s="49">
        <f t="shared" si="2"/>
        <v>2033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1786</v>
      </c>
      <c r="N30" s="49">
        <v>0</v>
      </c>
      <c r="O30" s="49">
        <v>1786</v>
      </c>
      <c r="P30" s="49">
        <v>0</v>
      </c>
      <c r="Q30" s="49">
        <f t="shared" si="5"/>
        <v>124</v>
      </c>
      <c r="R30" s="49">
        <v>0</v>
      </c>
      <c r="S30" s="49">
        <v>124</v>
      </c>
      <c r="T30" s="49">
        <v>0</v>
      </c>
      <c r="U30" s="49">
        <f t="shared" si="6"/>
        <v>123</v>
      </c>
      <c r="V30" s="49">
        <v>0</v>
      </c>
      <c r="W30" s="49">
        <v>123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0</v>
      </c>
      <c r="AD30" s="49">
        <v>0</v>
      </c>
      <c r="AE30" s="49">
        <v>0</v>
      </c>
      <c r="AF30" s="49">
        <v>0</v>
      </c>
      <c r="AG30" s="49">
        <v>309</v>
      </c>
      <c r="AH30" s="49">
        <v>0</v>
      </c>
    </row>
    <row r="31" spans="1:34" ht="13.5">
      <c r="A31" s="24" t="s">
        <v>105</v>
      </c>
      <c r="B31" s="47" t="s">
        <v>152</v>
      </c>
      <c r="C31" s="48" t="s">
        <v>153</v>
      </c>
      <c r="D31" s="49">
        <f t="shared" si="0"/>
        <v>783</v>
      </c>
      <c r="E31" s="49">
        <v>603</v>
      </c>
      <c r="F31" s="49">
        <v>180</v>
      </c>
      <c r="G31" s="49">
        <f t="shared" si="1"/>
        <v>783</v>
      </c>
      <c r="H31" s="49">
        <f t="shared" si="2"/>
        <v>665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577</v>
      </c>
      <c r="N31" s="49">
        <v>0</v>
      </c>
      <c r="O31" s="49">
        <v>577</v>
      </c>
      <c r="P31" s="49">
        <v>0</v>
      </c>
      <c r="Q31" s="49">
        <f t="shared" si="5"/>
        <v>57</v>
      </c>
      <c r="R31" s="49">
        <v>0</v>
      </c>
      <c r="S31" s="49">
        <v>57</v>
      </c>
      <c r="T31" s="49">
        <v>0</v>
      </c>
      <c r="U31" s="49">
        <f t="shared" si="6"/>
        <v>31</v>
      </c>
      <c r="V31" s="49">
        <v>0</v>
      </c>
      <c r="W31" s="49">
        <v>31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0</v>
      </c>
      <c r="AD31" s="49">
        <v>0</v>
      </c>
      <c r="AE31" s="49">
        <v>0</v>
      </c>
      <c r="AF31" s="49">
        <v>0</v>
      </c>
      <c r="AG31" s="49">
        <v>118</v>
      </c>
      <c r="AH31" s="49">
        <v>0</v>
      </c>
    </row>
    <row r="32" spans="1:34" ht="13.5">
      <c r="A32" s="24" t="s">
        <v>105</v>
      </c>
      <c r="B32" s="47" t="s">
        <v>154</v>
      </c>
      <c r="C32" s="48" t="s">
        <v>155</v>
      </c>
      <c r="D32" s="49">
        <f t="shared" si="0"/>
        <v>2518</v>
      </c>
      <c r="E32" s="49">
        <v>1958</v>
      </c>
      <c r="F32" s="49">
        <v>560</v>
      </c>
      <c r="G32" s="49">
        <f t="shared" si="1"/>
        <v>2518</v>
      </c>
      <c r="H32" s="49">
        <f t="shared" si="2"/>
        <v>2185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1931</v>
      </c>
      <c r="N32" s="49">
        <v>0</v>
      </c>
      <c r="O32" s="49">
        <v>1931</v>
      </c>
      <c r="P32" s="49">
        <v>0</v>
      </c>
      <c r="Q32" s="49">
        <f t="shared" si="5"/>
        <v>133</v>
      </c>
      <c r="R32" s="49">
        <v>0</v>
      </c>
      <c r="S32" s="49">
        <v>133</v>
      </c>
      <c r="T32" s="49">
        <v>0</v>
      </c>
      <c r="U32" s="49">
        <f t="shared" si="6"/>
        <v>121</v>
      </c>
      <c r="V32" s="49">
        <v>0</v>
      </c>
      <c r="W32" s="49">
        <v>121</v>
      </c>
      <c r="X32" s="49">
        <v>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0</v>
      </c>
      <c r="AD32" s="49">
        <v>0</v>
      </c>
      <c r="AE32" s="49">
        <v>0</v>
      </c>
      <c r="AF32" s="49">
        <v>0</v>
      </c>
      <c r="AG32" s="49">
        <v>333</v>
      </c>
      <c r="AH32" s="49">
        <v>0</v>
      </c>
    </row>
    <row r="33" spans="1:34" ht="13.5">
      <c r="A33" s="24" t="s">
        <v>105</v>
      </c>
      <c r="B33" s="47" t="s">
        <v>156</v>
      </c>
      <c r="C33" s="48" t="s">
        <v>157</v>
      </c>
      <c r="D33" s="49">
        <f t="shared" si="0"/>
        <v>841</v>
      </c>
      <c r="E33" s="49">
        <v>664</v>
      </c>
      <c r="F33" s="49">
        <v>177</v>
      </c>
      <c r="G33" s="49">
        <f t="shared" si="1"/>
        <v>841</v>
      </c>
      <c r="H33" s="49">
        <f t="shared" si="2"/>
        <v>740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623</v>
      </c>
      <c r="N33" s="49">
        <v>0</v>
      </c>
      <c r="O33" s="49">
        <v>0</v>
      </c>
      <c r="P33" s="49">
        <v>623</v>
      </c>
      <c r="Q33" s="49">
        <f t="shared" si="5"/>
        <v>37</v>
      </c>
      <c r="R33" s="49">
        <v>0</v>
      </c>
      <c r="S33" s="49">
        <v>0</v>
      </c>
      <c r="T33" s="49">
        <v>37</v>
      </c>
      <c r="U33" s="49">
        <f t="shared" si="6"/>
        <v>80</v>
      </c>
      <c r="V33" s="49">
        <v>0</v>
      </c>
      <c r="W33" s="49">
        <v>0</v>
      </c>
      <c r="X33" s="49">
        <v>80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0</v>
      </c>
      <c r="AD33" s="49">
        <v>0</v>
      </c>
      <c r="AE33" s="49">
        <v>0</v>
      </c>
      <c r="AF33" s="49">
        <v>0</v>
      </c>
      <c r="AG33" s="49">
        <v>101</v>
      </c>
      <c r="AH33" s="49">
        <v>0</v>
      </c>
    </row>
    <row r="34" spans="1:34" ht="13.5">
      <c r="A34" s="24" t="s">
        <v>105</v>
      </c>
      <c r="B34" s="47" t="s">
        <v>158</v>
      </c>
      <c r="C34" s="48" t="s">
        <v>159</v>
      </c>
      <c r="D34" s="49">
        <f t="shared" si="0"/>
        <v>1324</v>
      </c>
      <c r="E34" s="49">
        <v>1024</v>
      </c>
      <c r="F34" s="49">
        <v>300</v>
      </c>
      <c r="G34" s="49">
        <f t="shared" si="1"/>
        <v>1324</v>
      </c>
      <c r="H34" s="49">
        <f t="shared" si="2"/>
        <v>1146</v>
      </c>
      <c r="I34" s="49">
        <f t="shared" si="3"/>
        <v>0</v>
      </c>
      <c r="J34" s="49">
        <v>0</v>
      </c>
      <c r="K34" s="49">
        <v>0</v>
      </c>
      <c r="L34" s="49">
        <v>0</v>
      </c>
      <c r="M34" s="49">
        <f t="shared" si="4"/>
        <v>1026</v>
      </c>
      <c r="N34" s="49">
        <v>0</v>
      </c>
      <c r="O34" s="49">
        <v>1026</v>
      </c>
      <c r="P34" s="49">
        <v>0</v>
      </c>
      <c r="Q34" s="49">
        <f t="shared" si="5"/>
        <v>72</v>
      </c>
      <c r="R34" s="49">
        <v>0</v>
      </c>
      <c r="S34" s="49">
        <v>72</v>
      </c>
      <c r="T34" s="49">
        <v>0</v>
      </c>
      <c r="U34" s="49">
        <f t="shared" si="6"/>
        <v>48</v>
      </c>
      <c r="V34" s="49">
        <v>0</v>
      </c>
      <c r="W34" s="49">
        <v>48</v>
      </c>
      <c r="X34" s="49">
        <v>0</v>
      </c>
      <c r="Y34" s="49">
        <f t="shared" si="7"/>
        <v>0</v>
      </c>
      <c r="Z34" s="49">
        <v>0</v>
      </c>
      <c r="AA34" s="49">
        <v>0</v>
      </c>
      <c r="AB34" s="49">
        <v>0</v>
      </c>
      <c r="AC34" s="49">
        <f t="shared" si="8"/>
        <v>0</v>
      </c>
      <c r="AD34" s="49">
        <v>0</v>
      </c>
      <c r="AE34" s="49">
        <v>0</v>
      </c>
      <c r="AF34" s="49">
        <v>0</v>
      </c>
      <c r="AG34" s="49">
        <v>178</v>
      </c>
      <c r="AH34" s="49">
        <v>0</v>
      </c>
    </row>
    <row r="35" spans="1:34" ht="13.5">
      <c r="A35" s="24" t="s">
        <v>105</v>
      </c>
      <c r="B35" s="47" t="s">
        <v>160</v>
      </c>
      <c r="C35" s="48" t="s">
        <v>204</v>
      </c>
      <c r="D35" s="49">
        <f t="shared" si="0"/>
        <v>2633</v>
      </c>
      <c r="E35" s="49">
        <v>2067</v>
      </c>
      <c r="F35" s="49">
        <v>566</v>
      </c>
      <c r="G35" s="49">
        <f t="shared" si="1"/>
        <v>2633</v>
      </c>
      <c r="H35" s="49">
        <f t="shared" si="2"/>
        <v>2304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1967</v>
      </c>
      <c r="N35" s="49">
        <v>0</v>
      </c>
      <c r="O35" s="49">
        <v>1967</v>
      </c>
      <c r="P35" s="49">
        <v>0</v>
      </c>
      <c r="Q35" s="49">
        <f t="shared" si="5"/>
        <v>126</v>
      </c>
      <c r="R35" s="49">
        <v>0</v>
      </c>
      <c r="S35" s="49">
        <v>126</v>
      </c>
      <c r="T35" s="49">
        <v>0</v>
      </c>
      <c r="U35" s="49">
        <f t="shared" si="6"/>
        <v>211</v>
      </c>
      <c r="V35" s="49">
        <v>0</v>
      </c>
      <c r="W35" s="49">
        <v>211</v>
      </c>
      <c r="X35" s="49">
        <v>0</v>
      </c>
      <c r="Y35" s="49">
        <f t="shared" si="7"/>
        <v>0</v>
      </c>
      <c r="Z35" s="49">
        <v>0</v>
      </c>
      <c r="AA35" s="49">
        <v>0</v>
      </c>
      <c r="AB35" s="49">
        <v>0</v>
      </c>
      <c r="AC35" s="49">
        <f t="shared" si="8"/>
        <v>0</v>
      </c>
      <c r="AD35" s="49">
        <v>0</v>
      </c>
      <c r="AE35" s="49">
        <v>0</v>
      </c>
      <c r="AF35" s="49">
        <v>0</v>
      </c>
      <c r="AG35" s="49">
        <v>329</v>
      </c>
      <c r="AH35" s="49">
        <v>0</v>
      </c>
    </row>
    <row r="36" spans="1:34" ht="13.5">
      <c r="A36" s="24" t="s">
        <v>105</v>
      </c>
      <c r="B36" s="47" t="s">
        <v>161</v>
      </c>
      <c r="C36" s="48" t="s">
        <v>162</v>
      </c>
      <c r="D36" s="49">
        <f t="shared" si="0"/>
        <v>2437</v>
      </c>
      <c r="E36" s="49">
        <v>1723</v>
      </c>
      <c r="F36" s="49">
        <v>714</v>
      </c>
      <c r="G36" s="49">
        <f t="shared" si="1"/>
        <v>2437</v>
      </c>
      <c r="H36" s="49">
        <f t="shared" si="2"/>
        <v>1723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1229</v>
      </c>
      <c r="N36" s="49">
        <v>0</v>
      </c>
      <c r="O36" s="49">
        <v>1229</v>
      </c>
      <c r="P36" s="49">
        <v>0</v>
      </c>
      <c r="Q36" s="49">
        <f t="shared" si="5"/>
        <v>20</v>
      </c>
      <c r="R36" s="49">
        <v>0</v>
      </c>
      <c r="S36" s="49">
        <v>20</v>
      </c>
      <c r="T36" s="49">
        <v>0</v>
      </c>
      <c r="U36" s="49">
        <f t="shared" si="6"/>
        <v>474</v>
      </c>
      <c r="V36" s="49">
        <v>56</v>
      </c>
      <c r="W36" s="49">
        <v>418</v>
      </c>
      <c r="X36" s="49">
        <v>0</v>
      </c>
      <c r="Y36" s="49">
        <f t="shared" si="7"/>
        <v>0</v>
      </c>
      <c r="Z36" s="49">
        <v>0</v>
      </c>
      <c r="AA36" s="49">
        <v>0</v>
      </c>
      <c r="AB36" s="49">
        <v>0</v>
      </c>
      <c r="AC36" s="49">
        <f t="shared" si="8"/>
        <v>0</v>
      </c>
      <c r="AD36" s="49">
        <v>0</v>
      </c>
      <c r="AE36" s="49">
        <v>0</v>
      </c>
      <c r="AF36" s="49">
        <v>0</v>
      </c>
      <c r="AG36" s="49">
        <v>714</v>
      </c>
      <c r="AH36" s="49">
        <v>0</v>
      </c>
    </row>
    <row r="37" spans="1:34" ht="13.5">
      <c r="A37" s="24" t="s">
        <v>105</v>
      </c>
      <c r="B37" s="47" t="s">
        <v>163</v>
      </c>
      <c r="C37" s="48" t="s">
        <v>164</v>
      </c>
      <c r="D37" s="49">
        <f t="shared" si="0"/>
        <v>4271</v>
      </c>
      <c r="E37" s="49">
        <v>4081</v>
      </c>
      <c r="F37" s="49">
        <v>190</v>
      </c>
      <c r="G37" s="49">
        <f t="shared" si="1"/>
        <v>4271</v>
      </c>
      <c r="H37" s="49">
        <f t="shared" si="2"/>
        <v>3599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2315</v>
      </c>
      <c r="N37" s="49">
        <v>2273</v>
      </c>
      <c r="O37" s="49">
        <v>42</v>
      </c>
      <c r="P37" s="49">
        <v>0</v>
      </c>
      <c r="Q37" s="49">
        <f t="shared" si="5"/>
        <v>427</v>
      </c>
      <c r="R37" s="49">
        <v>427</v>
      </c>
      <c r="S37" s="49">
        <v>0</v>
      </c>
      <c r="T37" s="49">
        <v>0</v>
      </c>
      <c r="U37" s="49">
        <f t="shared" si="6"/>
        <v>836</v>
      </c>
      <c r="V37" s="49">
        <v>836</v>
      </c>
      <c r="W37" s="49">
        <v>0</v>
      </c>
      <c r="X37" s="49">
        <v>0</v>
      </c>
      <c r="Y37" s="49">
        <f t="shared" si="7"/>
        <v>0</v>
      </c>
      <c r="Z37" s="49">
        <v>0</v>
      </c>
      <c r="AA37" s="49">
        <v>0</v>
      </c>
      <c r="AB37" s="49">
        <v>0</v>
      </c>
      <c r="AC37" s="49">
        <f t="shared" si="8"/>
        <v>21</v>
      </c>
      <c r="AD37" s="49">
        <v>21</v>
      </c>
      <c r="AE37" s="49">
        <v>0</v>
      </c>
      <c r="AF37" s="49">
        <v>0</v>
      </c>
      <c r="AG37" s="49">
        <v>672</v>
      </c>
      <c r="AH37" s="49">
        <v>0</v>
      </c>
    </row>
    <row r="38" spans="1:34" ht="13.5">
      <c r="A38" s="24" t="s">
        <v>105</v>
      </c>
      <c r="B38" s="47" t="s">
        <v>165</v>
      </c>
      <c r="C38" s="48" t="s">
        <v>166</v>
      </c>
      <c r="D38" s="49">
        <f t="shared" si="0"/>
        <v>1691</v>
      </c>
      <c r="E38" s="49">
        <v>1422</v>
      </c>
      <c r="F38" s="49">
        <v>269</v>
      </c>
      <c r="G38" s="49">
        <f t="shared" si="1"/>
        <v>1691</v>
      </c>
      <c r="H38" s="49">
        <f t="shared" si="2"/>
        <v>1290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716</v>
      </c>
      <c r="N38" s="49">
        <v>0</v>
      </c>
      <c r="O38" s="49">
        <v>716</v>
      </c>
      <c r="P38" s="49">
        <v>0</v>
      </c>
      <c r="Q38" s="49">
        <f t="shared" si="5"/>
        <v>113</v>
      </c>
      <c r="R38" s="49">
        <v>0</v>
      </c>
      <c r="S38" s="49">
        <v>113</v>
      </c>
      <c r="T38" s="49">
        <v>0</v>
      </c>
      <c r="U38" s="49">
        <f t="shared" si="6"/>
        <v>461</v>
      </c>
      <c r="V38" s="49">
        <v>0</v>
      </c>
      <c r="W38" s="49">
        <v>461</v>
      </c>
      <c r="X38" s="49">
        <v>0</v>
      </c>
      <c r="Y38" s="49">
        <f t="shared" si="7"/>
        <v>0</v>
      </c>
      <c r="Z38" s="49">
        <v>0</v>
      </c>
      <c r="AA38" s="49">
        <v>0</v>
      </c>
      <c r="AB38" s="49">
        <v>0</v>
      </c>
      <c r="AC38" s="49">
        <f t="shared" si="8"/>
        <v>0</v>
      </c>
      <c r="AD38" s="49">
        <v>0</v>
      </c>
      <c r="AE38" s="49">
        <v>0</v>
      </c>
      <c r="AF38" s="49">
        <v>0</v>
      </c>
      <c r="AG38" s="49">
        <v>401</v>
      </c>
      <c r="AH38" s="49">
        <v>0</v>
      </c>
    </row>
    <row r="39" spans="1:34" ht="13.5">
      <c r="A39" s="24" t="s">
        <v>105</v>
      </c>
      <c r="B39" s="47" t="s">
        <v>167</v>
      </c>
      <c r="C39" s="48" t="s">
        <v>168</v>
      </c>
      <c r="D39" s="49">
        <f t="shared" si="0"/>
        <v>678</v>
      </c>
      <c r="E39" s="49">
        <v>599</v>
      </c>
      <c r="F39" s="49">
        <v>79</v>
      </c>
      <c r="G39" s="49">
        <f t="shared" si="1"/>
        <v>678</v>
      </c>
      <c r="H39" s="49">
        <f t="shared" si="2"/>
        <v>595</v>
      </c>
      <c r="I39" s="49">
        <f t="shared" si="3"/>
        <v>0</v>
      </c>
      <c r="J39" s="49">
        <v>0</v>
      </c>
      <c r="K39" s="49">
        <v>0</v>
      </c>
      <c r="L39" s="49">
        <v>0</v>
      </c>
      <c r="M39" s="49">
        <f t="shared" si="4"/>
        <v>424</v>
      </c>
      <c r="N39" s="49">
        <v>424</v>
      </c>
      <c r="O39" s="49">
        <v>0</v>
      </c>
      <c r="P39" s="49">
        <v>0</v>
      </c>
      <c r="Q39" s="49">
        <f t="shared" si="5"/>
        <v>71</v>
      </c>
      <c r="R39" s="49">
        <v>71</v>
      </c>
      <c r="S39" s="49">
        <v>0</v>
      </c>
      <c r="T39" s="49">
        <v>0</v>
      </c>
      <c r="U39" s="49">
        <f t="shared" si="6"/>
        <v>52</v>
      </c>
      <c r="V39" s="49">
        <v>21</v>
      </c>
      <c r="W39" s="49">
        <v>31</v>
      </c>
      <c r="X39" s="49">
        <v>0</v>
      </c>
      <c r="Y39" s="49">
        <f t="shared" si="7"/>
        <v>2</v>
      </c>
      <c r="Z39" s="49">
        <v>2</v>
      </c>
      <c r="AA39" s="49">
        <v>0</v>
      </c>
      <c r="AB39" s="49">
        <v>0</v>
      </c>
      <c r="AC39" s="49">
        <f t="shared" si="8"/>
        <v>46</v>
      </c>
      <c r="AD39" s="49">
        <v>46</v>
      </c>
      <c r="AE39" s="49">
        <v>0</v>
      </c>
      <c r="AF39" s="49">
        <v>0</v>
      </c>
      <c r="AG39" s="49">
        <v>83</v>
      </c>
      <c r="AH39" s="49">
        <v>0</v>
      </c>
    </row>
    <row r="40" spans="1:34" ht="13.5">
      <c r="A40" s="24" t="s">
        <v>105</v>
      </c>
      <c r="B40" s="47" t="s">
        <v>169</v>
      </c>
      <c r="C40" s="48" t="s">
        <v>170</v>
      </c>
      <c r="D40" s="49">
        <f t="shared" si="0"/>
        <v>5310</v>
      </c>
      <c r="E40" s="49">
        <v>4351</v>
      </c>
      <c r="F40" s="49">
        <v>959</v>
      </c>
      <c r="G40" s="49">
        <f t="shared" si="1"/>
        <v>5310</v>
      </c>
      <c r="H40" s="49">
        <f t="shared" si="2"/>
        <v>4351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3487</v>
      </c>
      <c r="N40" s="49">
        <v>0</v>
      </c>
      <c r="O40" s="49">
        <v>0</v>
      </c>
      <c r="P40" s="49">
        <v>3487</v>
      </c>
      <c r="Q40" s="49">
        <f t="shared" si="5"/>
        <v>226</v>
      </c>
      <c r="R40" s="49">
        <v>0</v>
      </c>
      <c r="S40" s="49">
        <v>0</v>
      </c>
      <c r="T40" s="49">
        <v>226</v>
      </c>
      <c r="U40" s="49">
        <f t="shared" si="6"/>
        <v>394</v>
      </c>
      <c r="V40" s="49">
        <v>0</v>
      </c>
      <c r="W40" s="49">
        <v>0</v>
      </c>
      <c r="X40" s="49">
        <v>394</v>
      </c>
      <c r="Y40" s="49">
        <f t="shared" si="7"/>
        <v>4</v>
      </c>
      <c r="Z40" s="49">
        <v>0</v>
      </c>
      <c r="AA40" s="49">
        <v>0</v>
      </c>
      <c r="AB40" s="49">
        <v>4</v>
      </c>
      <c r="AC40" s="49">
        <f t="shared" si="8"/>
        <v>240</v>
      </c>
      <c r="AD40" s="49">
        <v>0</v>
      </c>
      <c r="AE40" s="49">
        <v>0</v>
      </c>
      <c r="AF40" s="49">
        <v>240</v>
      </c>
      <c r="AG40" s="49">
        <v>959</v>
      </c>
      <c r="AH40" s="49">
        <v>0</v>
      </c>
    </row>
    <row r="41" spans="1:34" ht="13.5">
      <c r="A41" s="24" t="s">
        <v>105</v>
      </c>
      <c r="B41" s="47" t="s">
        <v>171</v>
      </c>
      <c r="C41" s="48" t="s">
        <v>172</v>
      </c>
      <c r="D41" s="49">
        <f t="shared" si="0"/>
        <v>4061</v>
      </c>
      <c r="E41" s="49">
        <v>1515</v>
      </c>
      <c r="F41" s="49">
        <v>2546</v>
      </c>
      <c r="G41" s="49">
        <f t="shared" si="1"/>
        <v>4061</v>
      </c>
      <c r="H41" s="49">
        <f t="shared" si="2"/>
        <v>1515</v>
      </c>
      <c r="I41" s="49">
        <f t="shared" si="3"/>
        <v>0</v>
      </c>
      <c r="J41" s="49">
        <v>0</v>
      </c>
      <c r="K41" s="49">
        <v>0</v>
      </c>
      <c r="L41" s="49">
        <v>0</v>
      </c>
      <c r="M41" s="49">
        <f t="shared" si="4"/>
        <v>1305</v>
      </c>
      <c r="N41" s="49">
        <v>0</v>
      </c>
      <c r="O41" s="49">
        <v>1305</v>
      </c>
      <c r="P41" s="49">
        <v>0</v>
      </c>
      <c r="Q41" s="49">
        <f t="shared" si="5"/>
        <v>158</v>
      </c>
      <c r="R41" s="49">
        <v>0</v>
      </c>
      <c r="S41" s="49">
        <v>158</v>
      </c>
      <c r="T41" s="49">
        <v>0</v>
      </c>
      <c r="U41" s="49">
        <f t="shared" si="6"/>
        <v>52</v>
      </c>
      <c r="V41" s="49">
        <v>0</v>
      </c>
      <c r="W41" s="49">
        <v>52</v>
      </c>
      <c r="X41" s="49">
        <v>0</v>
      </c>
      <c r="Y41" s="49">
        <f t="shared" si="7"/>
        <v>0</v>
      </c>
      <c r="Z41" s="49">
        <v>0</v>
      </c>
      <c r="AA41" s="49">
        <v>0</v>
      </c>
      <c r="AB41" s="49">
        <v>0</v>
      </c>
      <c r="AC41" s="49">
        <f t="shared" si="8"/>
        <v>0</v>
      </c>
      <c r="AD41" s="49">
        <v>0</v>
      </c>
      <c r="AE41" s="49">
        <v>0</v>
      </c>
      <c r="AF41" s="49">
        <v>0</v>
      </c>
      <c r="AG41" s="49">
        <v>2546</v>
      </c>
      <c r="AH41" s="49">
        <v>0</v>
      </c>
    </row>
    <row r="42" spans="1:34" ht="13.5">
      <c r="A42" s="193" t="s">
        <v>264</v>
      </c>
      <c r="B42" s="188"/>
      <c r="C42" s="189"/>
      <c r="D42" s="49">
        <f aca="true" t="shared" si="9" ref="D42:AH42">SUM(D7:D41)</f>
        <v>299223</v>
      </c>
      <c r="E42" s="49">
        <f t="shared" si="9"/>
        <v>215772</v>
      </c>
      <c r="F42" s="49">
        <f t="shared" si="9"/>
        <v>83451</v>
      </c>
      <c r="G42" s="49">
        <f t="shared" si="9"/>
        <v>299223</v>
      </c>
      <c r="H42" s="49">
        <f t="shared" si="9"/>
        <v>260589</v>
      </c>
      <c r="I42" s="49">
        <f t="shared" si="9"/>
        <v>0</v>
      </c>
      <c r="J42" s="49">
        <f t="shared" si="9"/>
        <v>0</v>
      </c>
      <c r="K42" s="49">
        <f t="shared" si="9"/>
        <v>0</v>
      </c>
      <c r="L42" s="49">
        <f t="shared" si="9"/>
        <v>0</v>
      </c>
      <c r="M42" s="49">
        <f t="shared" si="9"/>
        <v>210467</v>
      </c>
      <c r="N42" s="49">
        <f t="shared" si="9"/>
        <v>26827</v>
      </c>
      <c r="O42" s="49">
        <f t="shared" si="9"/>
        <v>139026</v>
      </c>
      <c r="P42" s="49">
        <f t="shared" si="9"/>
        <v>44614</v>
      </c>
      <c r="Q42" s="49">
        <f t="shared" si="9"/>
        <v>25926</v>
      </c>
      <c r="R42" s="49">
        <f t="shared" si="9"/>
        <v>2151</v>
      </c>
      <c r="S42" s="49">
        <f t="shared" si="9"/>
        <v>20381</v>
      </c>
      <c r="T42" s="49">
        <f t="shared" si="9"/>
        <v>3394</v>
      </c>
      <c r="U42" s="49">
        <f t="shared" si="9"/>
        <v>20702</v>
      </c>
      <c r="V42" s="49">
        <f t="shared" si="9"/>
        <v>3375</v>
      </c>
      <c r="W42" s="49">
        <f t="shared" si="9"/>
        <v>15948</v>
      </c>
      <c r="X42" s="49">
        <f t="shared" si="9"/>
        <v>1379</v>
      </c>
      <c r="Y42" s="49">
        <f t="shared" si="9"/>
        <v>172</v>
      </c>
      <c r="Z42" s="49">
        <f t="shared" si="9"/>
        <v>13</v>
      </c>
      <c r="AA42" s="49">
        <f t="shared" si="9"/>
        <v>151</v>
      </c>
      <c r="AB42" s="49">
        <f t="shared" si="9"/>
        <v>8</v>
      </c>
      <c r="AC42" s="49">
        <f t="shared" si="9"/>
        <v>3322</v>
      </c>
      <c r="AD42" s="49">
        <f t="shared" si="9"/>
        <v>448</v>
      </c>
      <c r="AE42" s="49">
        <f t="shared" si="9"/>
        <v>2436</v>
      </c>
      <c r="AF42" s="49">
        <f t="shared" si="9"/>
        <v>438</v>
      </c>
      <c r="AG42" s="49">
        <f t="shared" si="9"/>
        <v>38634</v>
      </c>
      <c r="AH42" s="49">
        <f t="shared" si="9"/>
        <v>26</v>
      </c>
    </row>
  </sheetData>
  <mergeCells count="14">
    <mergeCell ref="A42:C4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207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174</v>
      </c>
      <c r="B2" s="196" t="s">
        <v>225</v>
      </c>
      <c r="C2" s="201" t="s">
        <v>228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189</v>
      </c>
      <c r="E3" s="32" t="s">
        <v>183</v>
      </c>
      <c r="F3" s="194" t="s">
        <v>229</v>
      </c>
      <c r="G3" s="195"/>
      <c r="H3" s="195"/>
      <c r="I3" s="195"/>
      <c r="J3" s="195"/>
      <c r="K3" s="190"/>
      <c r="L3" s="201" t="s">
        <v>230</v>
      </c>
      <c r="M3" s="14" t="s">
        <v>191</v>
      </c>
      <c r="N3" s="33"/>
      <c r="O3" s="33"/>
      <c r="P3" s="33"/>
      <c r="Q3" s="33"/>
      <c r="R3" s="33"/>
      <c r="S3" s="33"/>
      <c r="T3" s="34"/>
      <c r="U3" s="10" t="s">
        <v>189</v>
      </c>
      <c r="V3" s="201" t="s">
        <v>183</v>
      </c>
      <c r="W3" s="227" t="s">
        <v>184</v>
      </c>
      <c r="X3" s="228"/>
      <c r="Y3" s="228"/>
      <c r="Z3" s="228"/>
      <c r="AA3" s="229"/>
      <c r="AB3" s="10" t="s">
        <v>189</v>
      </c>
      <c r="AC3" s="201" t="s">
        <v>231</v>
      </c>
      <c r="AD3" s="201" t="s">
        <v>232</v>
      </c>
      <c r="AE3" s="14" t="s">
        <v>185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199</v>
      </c>
      <c r="H4" s="201" t="s">
        <v>200</v>
      </c>
      <c r="I4" s="201" t="s">
        <v>201</v>
      </c>
      <c r="J4" s="201" t="s">
        <v>202</v>
      </c>
      <c r="K4" s="201" t="s">
        <v>203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199</v>
      </c>
      <c r="X4" s="201" t="s">
        <v>200</v>
      </c>
      <c r="Y4" s="201" t="s">
        <v>201</v>
      </c>
      <c r="Z4" s="201" t="s">
        <v>202</v>
      </c>
      <c r="AA4" s="201" t="s">
        <v>203</v>
      </c>
      <c r="AB4" s="10"/>
      <c r="AC4" s="218"/>
      <c r="AD4" s="218"/>
      <c r="AE4" s="37"/>
      <c r="AF4" s="224" t="s">
        <v>199</v>
      </c>
      <c r="AG4" s="201" t="s">
        <v>200</v>
      </c>
      <c r="AH4" s="201" t="s">
        <v>201</v>
      </c>
      <c r="AI4" s="201" t="s">
        <v>202</v>
      </c>
      <c r="AJ4" s="201" t="s">
        <v>203</v>
      </c>
    </row>
    <row r="5" spans="1:36" s="28" customFormat="1" ht="22.5" customHeight="1">
      <c r="A5" s="230"/>
      <c r="B5" s="232"/>
      <c r="C5" s="202"/>
      <c r="D5" s="16"/>
      <c r="E5" s="40"/>
      <c r="F5" s="10" t="s">
        <v>189</v>
      </c>
      <c r="G5" s="218"/>
      <c r="H5" s="218"/>
      <c r="I5" s="218"/>
      <c r="J5" s="218"/>
      <c r="K5" s="218"/>
      <c r="L5" s="226"/>
      <c r="M5" s="10" t="s">
        <v>189</v>
      </c>
      <c r="N5" s="6" t="s">
        <v>193</v>
      </c>
      <c r="O5" s="6" t="s">
        <v>226</v>
      </c>
      <c r="P5" s="6" t="s">
        <v>194</v>
      </c>
      <c r="Q5" s="18" t="s">
        <v>233</v>
      </c>
      <c r="R5" s="6" t="s">
        <v>195</v>
      </c>
      <c r="S5" s="18" t="s">
        <v>18</v>
      </c>
      <c r="T5" s="6" t="s">
        <v>227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189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234</v>
      </c>
      <c r="E6" s="21" t="s">
        <v>182</v>
      </c>
      <c r="F6" s="21" t="s">
        <v>182</v>
      </c>
      <c r="G6" s="23" t="s">
        <v>182</v>
      </c>
      <c r="H6" s="23" t="s">
        <v>182</v>
      </c>
      <c r="I6" s="23" t="s">
        <v>182</v>
      </c>
      <c r="J6" s="23" t="s">
        <v>182</v>
      </c>
      <c r="K6" s="23" t="s">
        <v>182</v>
      </c>
      <c r="L6" s="41" t="s">
        <v>182</v>
      </c>
      <c r="M6" s="21" t="s">
        <v>182</v>
      </c>
      <c r="N6" s="23" t="s">
        <v>182</v>
      </c>
      <c r="O6" s="23" t="s">
        <v>182</v>
      </c>
      <c r="P6" s="23" t="s">
        <v>182</v>
      </c>
      <c r="Q6" s="23" t="s">
        <v>182</v>
      </c>
      <c r="R6" s="23" t="s">
        <v>182</v>
      </c>
      <c r="S6" s="23" t="s">
        <v>182</v>
      </c>
      <c r="T6" s="23" t="s">
        <v>182</v>
      </c>
      <c r="U6" s="21" t="s">
        <v>182</v>
      </c>
      <c r="V6" s="41" t="s">
        <v>182</v>
      </c>
      <c r="W6" s="42" t="s">
        <v>182</v>
      </c>
      <c r="X6" s="23" t="s">
        <v>182</v>
      </c>
      <c r="Y6" s="23" t="s">
        <v>182</v>
      </c>
      <c r="Z6" s="23" t="s">
        <v>182</v>
      </c>
      <c r="AA6" s="23" t="s">
        <v>182</v>
      </c>
      <c r="AB6" s="21" t="s">
        <v>182</v>
      </c>
      <c r="AC6" s="41" t="s">
        <v>182</v>
      </c>
      <c r="AD6" s="41" t="s">
        <v>182</v>
      </c>
      <c r="AE6" s="21" t="s">
        <v>182</v>
      </c>
      <c r="AF6" s="22" t="s">
        <v>182</v>
      </c>
      <c r="AG6" s="22" t="s">
        <v>182</v>
      </c>
      <c r="AH6" s="22" t="s">
        <v>182</v>
      </c>
      <c r="AI6" s="22" t="s">
        <v>182</v>
      </c>
      <c r="AJ6" s="22" t="s">
        <v>182</v>
      </c>
    </row>
    <row r="7" spans="1:36" ht="13.5">
      <c r="A7" s="24" t="s">
        <v>105</v>
      </c>
      <c r="B7" s="47" t="s">
        <v>106</v>
      </c>
      <c r="C7" s="48" t="s">
        <v>107</v>
      </c>
      <c r="D7" s="49">
        <f aca="true" t="shared" si="0" ref="D7:D41">E7+F7+L7+M7</f>
        <v>102935</v>
      </c>
      <c r="E7" s="49">
        <v>84255</v>
      </c>
      <c r="F7" s="49">
        <f aca="true" t="shared" si="1" ref="F7:F41">SUM(G7:K7)</f>
        <v>18654</v>
      </c>
      <c r="G7" s="49">
        <v>16718</v>
      </c>
      <c r="H7" s="49">
        <v>1936</v>
      </c>
      <c r="I7" s="49">
        <v>0</v>
      </c>
      <c r="J7" s="49">
        <v>0</v>
      </c>
      <c r="K7" s="49">
        <v>0</v>
      </c>
      <c r="L7" s="49">
        <v>0</v>
      </c>
      <c r="M7" s="49">
        <f aca="true" t="shared" si="2" ref="M7:M41">SUM(N7:T7)</f>
        <v>26</v>
      </c>
      <c r="N7" s="49">
        <v>25</v>
      </c>
      <c r="O7" s="49">
        <v>0</v>
      </c>
      <c r="P7" s="49">
        <v>0</v>
      </c>
      <c r="Q7" s="49">
        <v>0</v>
      </c>
      <c r="R7" s="49">
        <v>1</v>
      </c>
      <c r="S7" s="49">
        <v>0</v>
      </c>
      <c r="T7" s="49">
        <v>0</v>
      </c>
      <c r="U7" s="49">
        <f aca="true" t="shared" si="3" ref="U7:U41">SUM(V7:AA7)</f>
        <v>86792</v>
      </c>
      <c r="V7" s="49">
        <v>84255</v>
      </c>
      <c r="W7" s="49">
        <v>2537</v>
      </c>
      <c r="X7" s="49">
        <v>0</v>
      </c>
      <c r="Y7" s="49">
        <v>0</v>
      </c>
      <c r="Z7" s="49">
        <v>0</v>
      </c>
      <c r="AA7" s="49">
        <v>0</v>
      </c>
      <c r="AB7" s="49">
        <f aca="true" t="shared" si="4" ref="AB7:AB41">SUM(AC7:AE7)</f>
        <v>10176</v>
      </c>
      <c r="AC7" s="49">
        <v>0</v>
      </c>
      <c r="AD7" s="49">
        <v>0</v>
      </c>
      <c r="AE7" s="49">
        <f aca="true" t="shared" si="5" ref="AE7:AE41">SUM(AF7:AJ7)</f>
        <v>10176</v>
      </c>
      <c r="AF7" s="49">
        <v>10176</v>
      </c>
      <c r="AG7" s="49">
        <v>0</v>
      </c>
      <c r="AH7" s="49">
        <v>0</v>
      </c>
      <c r="AI7" s="49">
        <v>0</v>
      </c>
      <c r="AJ7" s="49">
        <v>0</v>
      </c>
    </row>
    <row r="8" spans="1:36" ht="13.5">
      <c r="A8" s="24" t="s">
        <v>105</v>
      </c>
      <c r="B8" s="47" t="s">
        <v>108</v>
      </c>
      <c r="C8" s="48" t="s">
        <v>109</v>
      </c>
      <c r="D8" s="49">
        <f t="shared" si="0"/>
        <v>27971</v>
      </c>
      <c r="E8" s="49">
        <v>21451</v>
      </c>
      <c r="F8" s="49">
        <f t="shared" si="1"/>
        <v>5389</v>
      </c>
      <c r="G8" s="49">
        <v>2512</v>
      </c>
      <c r="H8" s="49">
        <v>2877</v>
      </c>
      <c r="I8" s="49">
        <v>0</v>
      </c>
      <c r="J8" s="49">
        <v>0</v>
      </c>
      <c r="K8" s="49">
        <v>0</v>
      </c>
      <c r="L8" s="49">
        <v>542</v>
      </c>
      <c r="M8" s="49">
        <f t="shared" si="2"/>
        <v>589</v>
      </c>
      <c r="N8" s="49">
        <v>589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24478</v>
      </c>
      <c r="V8" s="49">
        <v>21451</v>
      </c>
      <c r="W8" s="49">
        <v>1459</v>
      </c>
      <c r="X8" s="49">
        <v>1568</v>
      </c>
      <c r="Y8" s="49">
        <v>0</v>
      </c>
      <c r="Z8" s="49">
        <v>0</v>
      </c>
      <c r="AA8" s="49">
        <v>0</v>
      </c>
      <c r="AB8" s="49">
        <f t="shared" si="4"/>
        <v>4116</v>
      </c>
      <c r="AC8" s="49">
        <v>542</v>
      </c>
      <c r="AD8" s="49">
        <v>3189</v>
      </c>
      <c r="AE8" s="49">
        <f t="shared" si="5"/>
        <v>385</v>
      </c>
      <c r="AF8" s="49">
        <v>202</v>
      </c>
      <c r="AG8" s="49">
        <v>183</v>
      </c>
      <c r="AH8" s="49">
        <v>0</v>
      </c>
      <c r="AI8" s="49">
        <v>0</v>
      </c>
      <c r="AJ8" s="49">
        <v>0</v>
      </c>
    </row>
    <row r="9" spans="1:36" ht="13.5">
      <c r="A9" s="24" t="s">
        <v>105</v>
      </c>
      <c r="B9" s="47" t="s">
        <v>110</v>
      </c>
      <c r="C9" s="48" t="s">
        <v>111</v>
      </c>
      <c r="D9" s="49">
        <f t="shared" si="0"/>
        <v>23354</v>
      </c>
      <c r="E9" s="49">
        <v>16534</v>
      </c>
      <c r="F9" s="49">
        <f t="shared" si="1"/>
        <v>6256</v>
      </c>
      <c r="G9" s="49">
        <v>4447</v>
      </c>
      <c r="H9" s="49">
        <v>1809</v>
      </c>
      <c r="I9" s="49">
        <v>0</v>
      </c>
      <c r="J9" s="49">
        <v>0</v>
      </c>
      <c r="K9" s="49">
        <v>0</v>
      </c>
      <c r="L9" s="49">
        <v>564</v>
      </c>
      <c r="M9" s="49">
        <f t="shared" si="2"/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f t="shared" si="3"/>
        <v>17012</v>
      </c>
      <c r="V9" s="49">
        <v>16534</v>
      </c>
      <c r="W9" s="49">
        <v>478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5545</v>
      </c>
      <c r="AC9" s="49">
        <v>564</v>
      </c>
      <c r="AD9" s="49">
        <v>1850</v>
      </c>
      <c r="AE9" s="49">
        <f t="shared" si="5"/>
        <v>3131</v>
      </c>
      <c r="AF9" s="49">
        <v>3131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105</v>
      </c>
      <c r="B10" s="47" t="s">
        <v>112</v>
      </c>
      <c r="C10" s="48" t="s">
        <v>113</v>
      </c>
      <c r="D10" s="49">
        <f t="shared" si="0"/>
        <v>15652</v>
      </c>
      <c r="E10" s="49">
        <v>12503</v>
      </c>
      <c r="F10" s="49">
        <f t="shared" si="1"/>
        <v>899</v>
      </c>
      <c r="G10" s="49">
        <v>0</v>
      </c>
      <c r="H10" s="49">
        <v>899</v>
      </c>
      <c r="I10" s="49">
        <v>0</v>
      </c>
      <c r="J10" s="49">
        <v>0</v>
      </c>
      <c r="K10" s="49">
        <v>0</v>
      </c>
      <c r="L10" s="49">
        <v>2250</v>
      </c>
      <c r="M10" s="49">
        <f t="shared" si="2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f t="shared" si="3"/>
        <v>12503</v>
      </c>
      <c r="V10" s="49">
        <v>12503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3280</v>
      </c>
      <c r="AC10" s="49">
        <v>2250</v>
      </c>
      <c r="AD10" s="49">
        <v>1030</v>
      </c>
      <c r="AE10" s="49">
        <f t="shared" si="5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105</v>
      </c>
      <c r="B11" s="47" t="s">
        <v>114</v>
      </c>
      <c r="C11" s="48" t="s">
        <v>115</v>
      </c>
      <c r="D11" s="49">
        <f t="shared" si="0"/>
        <v>12856</v>
      </c>
      <c r="E11" s="49">
        <v>9539</v>
      </c>
      <c r="F11" s="49">
        <f t="shared" si="1"/>
        <v>1419</v>
      </c>
      <c r="G11" s="49">
        <v>0</v>
      </c>
      <c r="H11" s="49">
        <v>1419</v>
      </c>
      <c r="I11" s="49">
        <v>0</v>
      </c>
      <c r="J11" s="49">
        <v>0</v>
      </c>
      <c r="K11" s="49">
        <v>0</v>
      </c>
      <c r="L11" s="49">
        <v>0</v>
      </c>
      <c r="M11" s="49">
        <f t="shared" si="2"/>
        <v>1898</v>
      </c>
      <c r="N11" s="49">
        <v>1529</v>
      </c>
      <c r="O11" s="49">
        <v>0</v>
      </c>
      <c r="P11" s="49">
        <v>318</v>
      </c>
      <c r="Q11" s="49">
        <v>51</v>
      </c>
      <c r="R11" s="49">
        <v>0</v>
      </c>
      <c r="S11" s="49">
        <v>0</v>
      </c>
      <c r="T11" s="49">
        <v>0</v>
      </c>
      <c r="U11" s="49">
        <f t="shared" si="3"/>
        <v>9647</v>
      </c>
      <c r="V11" s="49">
        <v>9539</v>
      </c>
      <c r="W11" s="49">
        <v>0</v>
      </c>
      <c r="X11" s="49">
        <v>108</v>
      </c>
      <c r="Y11" s="49">
        <v>0</v>
      </c>
      <c r="Z11" s="49">
        <v>0</v>
      </c>
      <c r="AA11" s="49">
        <v>0</v>
      </c>
      <c r="AB11" s="49">
        <f t="shared" si="4"/>
        <v>1851</v>
      </c>
      <c r="AC11" s="49">
        <v>0</v>
      </c>
      <c r="AD11" s="49">
        <v>1181</v>
      </c>
      <c r="AE11" s="49">
        <f t="shared" si="5"/>
        <v>670</v>
      </c>
      <c r="AF11" s="49">
        <v>0</v>
      </c>
      <c r="AG11" s="49">
        <v>670</v>
      </c>
      <c r="AH11" s="49">
        <v>0</v>
      </c>
      <c r="AI11" s="49">
        <v>0</v>
      </c>
      <c r="AJ11" s="49">
        <v>0</v>
      </c>
    </row>
    <row r="12" spans="1:36" ht="13.5">
      <c r="A12" s="24" t="s">
        <v>105</v>
      </c>
      <c r="B12" s="47" t="s">
        <v>116</v>
      </c>
      <c r="C12" s="48" t="s">
        <v>117</v>
      </c>
      <c r="D12" s="49">
        <f t="shared" si="0"/>
        <v>5861</v>
      </c>
      <c r="E12" s="49">
        <v>3733</v>
      </c>
      <c r="F12" s="49">
        <f t="shared" si="1"/>
        <v>1805</v>
      </c>
      <c r="G12" s="49">
        <v>0</v>
      </c>
      <c r="H12" s="49">
        <v>1805</v>
      </c>
      <c r="I12" s="49">
        <v>0</v>
      </c>
      <c r="J12" s="49">
        <v>0</v>
      </c>
      <c r="K12" s="49">
        <v>0</v>
      </c>
      <c r="L12" s="49">
        <v>0</v>
      </c>
      <c r="M12" s="49">
        <f t="shared" si="2"/>
        <v>323</v>
      </c>
      <c r="N12" s="49">
        <v>301</v>
      </c>
      <c r="O12" s="49">
        <v>22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3739</v>
      </c>
      <c r="V12" s="49">
        <v>3733</v>
      </c>
      <c r="W12" s="49">
        <v>0</v>
      </c>
      <c r="X12" s="49">
        <v>6</v>
      </c>
      <c r="Y12" s="49">
        <v>0</v>
      </c>
      <c r="Z12" s="49">
        <v>0</v>
      </c>
      <c r="AA12" s="49">
        <v>0</v>
      </c>
      <c r="AB12" s="49">
        <f t="shared" si="4"/>
        <v>1705</v>
      </c>
      <c r="AC12" s="49">
        <v>0</v>
      </c>
      <c r="AD12" s="49">
        <v>677</v>
      </c>
      <c r="AE12" s="49">
        <f t="shared" si="5"/>
        <v>1028</v>
      </c>
      <c r="AF12" s="49">
        <v>0</v>
      </c>
      <c r="AG12" s="49">
        <v>1028</v>
      </c>
      <c r="AH12" s="49">
        <v>0</v>
      </c>
      <c r="AI12" s="49">
        <v>0</v>
      </c>
      <c r="AJ12" s="49">
        <v>0</v>
      </c>
    </row>
    <row r="13" spans="1:36" ht="13.5">
      <c r="A13" s="24" t="s">
        <v>105</v>
      </c>
      <c r="B13" s="47" t="s">
        <v>118</v>
      </c>
      <c r="C13" s="48" t="s">
        <v>119</v>
      </c>
      <c r="D13" s="49">
        <f t="shared" si="0"/>
        <v>29235</v>
      </c>
      <c r="E13" s="49">
        <v>20734</v>
      </c>
      <c r="F13" s="49">
        <f t="shared" si="1"/>
        <v>8269</v>
      </c>
      <c r="G13" s="49">
        <v>2294</v>
      </c>
      <c r="H13" s="49">
        <v>5975</v>
      </c>
      <c r="I13" s="49">
        <v>0</v>
      </c>
      <c r="J13" s="49">
        <v>0</v>
      </c>
      <c r="K13" s="49">
        <v>0</v>
      </c>
      <c r="L13" s="49">
        <v>0</v>
      </c>
      <c r="M13" s="49">
        <f t="shared" si="2"/>
        <v>232</v>
      </c>
      <c r="N13" s="49">
        <v>232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22085</v>
      </c>
      <c r="V13" s="49">
        <v>20734</v>
      </c>
      <c r="W13" s="49">
        <v>1351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2890</v>
      </c>
      <c r="AC13" s="49">
        <v>0</v>
      </c>
      <c r="AD13" s="49">
        <v>2890</v>
      </c>
      <c r="AE13" s="49">
        <f t="shared" si="5"/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</row>
    <row r="14" spans="1:36" ht="13.5">
      <c r="A14" s="24" t="s">
        <v>105</v>
      </c>
      <c r="B14" s="47" t="s">
        <v>120</v>
      </c>
      <c r="C14" s="48" t="s">
        <v>121</v>
      </c>
      <c r="D14" s="49">
        <f t="shared" si="0"/>
        <v>863</v>
      </c>
      <c r="E14" s="49">
        <v>711</v>
      </c>
      <c r="F14" s="49">
        <f t="shared" si="1"/>
        <v>151</v>
      </c>
      <c r="G14" s="49">
        <v>116</v>
      </c>
      <c r="H14" s="49">
        <v>35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1</v>
      </c>
      <c r="N14" s="49">
        <v>0</v>
      </c>
      <c r="O14" s="49">
        <v>0</v>
      </c>
      <c r="P14" s="49">
        <v>0</v>
      </c>
      <c r="Q14" s="49">
        <v>1</v>
      </c>
      <c r="R14" s="49">
        <v>0</v>
      </c>
      <c r="S14" s="49">
        <v>0</v>
      </c>
      <c r="T14" s="49">
        <v>0</v>
      </c>
      <c r="U14" s="49">
        <f t="shared" si="3"/>
        <v>781</v>
      </c>
      <c r="V14" s="49">
        <v>711</v>
      </c>
      <c r="W14" s="49">
        <v>70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119</v>
      </c>
      <c r="AC14" s="49">
        <v>0</v>
      </c>
      <c r="AD14" s="49">
        <v>111</v>
      </c>
      <c r="AE14" s="49">
        <f t="shared" si="5"/>
        <v>8</v>
      </c>
      <c r="AF14" s="49">
        <v>8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105</v>
      </c>
      <c r="B15" s="47" t="s">
        <v>122</v>
      </c>
      <c r="C15" s="48" t="s">
        <v>123</v>
      </c>
      <c r="D15" s="49">
        <f t="shared" si="0"/>
        <v>3065</v>
      </c>
      <c r="E15" s="49">
        <v>2656</v>
      </c>
      <c r="F15" s="49">
        <f t="shared" si="1"/>
        <v>341</v>
      </c>
      <c r="G15" s="49">
        <v>228</v>
      </c>
      <c r="H15" s="49">
        <v>113</v>
      </c>
      <c r="I15" s="49">
        <v>0</v>
      </c>
      <c r="J15" s="49">
        <v>0</v>
      </c>
      <c r="K15" s="49">
        <v>0</v>
      </c>
      <c r="L15" s="49">
        <v>0</v>
      </c>
      <c r="M15" s="49">
        <f t="shared" si="2"/>
        <v>68</v>
      </c>
      <c r="N15" s="49">
        <v>3</v>
      </c>
      <c r="O15" s="49">
        <v>62</v>
      </c>
      <c r="P15" s="49">
        <v>0</v>
      </c>
      <c r="Q15" s="49">
        <v>0</v>
      </c>
      <c r="R15" s="49">
        <v>3</v>
      </c>
      <c r="S15" s="49">
        <v>0</v>
      </c>
      <c r="T15" s="49">
        <v>0</v>
      </c>
      <c r="U15" s="49">
        <f t="shared" si="3"/>
        <v>2823</v>
      </c>
      <c r="V15" s="49">
        <v>2656</v>
      </c>
      <c r="W15" s="49">
        <v>165</v>
      </c>
      <c r="X15" s="49">
        <v>2</v>
      </c>
      <c r="Y15" s="49">
        <v>0</v>
      </c>
      <c r="Z15" s="49">
        <v>0</v>
      </c>
      <c r="AA15" s="49">
        <v>0</v>
      </c>
      <c r="AB15" s="49">
        <f t="shared" si="4"/>
        <v>416</v>
      </c>
      <c r="AC15" s="49">
        <v>0</v>
      </c>
      <c r="AD15" s="49">
        <v>399</v>
      </c>
      <c r="AE15" s="49">
        <f t="shared" si="5"/>
        <v>17</v>
      </c>
      <c r="AF15" s="49">
        <v>17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105</v>
      </c>
      <c r="B16" s="47" t="s">
        <v>124</v>
      </c>
      <c r="C16" s="48" t="s">
        <v>125</v>
      </c>
      <c r="D16" s="49">
        <f t="shared" si="0"/>
        <v>1505</v>
      </c>
      <c r="E16" s="49">
        <v>1290</v>
      </c>
      <c r="F16" s="49">
        <f t="shared" si="1"/>
        <v>215</v>
      </c>
      <c r="G16" s="49">
        <v>161</v>
      </c>
      <c r="H16" s="49">
        <v>54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1290</v>
      </c>
      <c r="V16" s="49">
        <v>1290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207</v>
      </c>
      <c r="AC16" s="49">
        <v>0</v>
      </c>
      <c r="AD16" s="49">
        <v>197</v>
      </c>
      <c r="AE16" s="49">
        <f t="shared" si="5"/>
        <v>10</v>
      </c>
      <c r="AF16" s="49">
        <v>10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105</v>
      </c>
      <c r="B17" s="47" t="s">
        <v>126</v>
      </c>
      <c r="C17" s="48" t="s">
        <v>127</v>
      </c>
      <c r="D17" s="49">
        <f t="shared" si="0"/>
        <v>621</v>
      </c>
      <c r="E17" s="49">
        <v>518</v>
      </c>
      <c r="F17" s="49">
        <f t="shared" si="1"/>
        <v>103</v>
      </c>
      <c r="G17" s="49">
        <v>81</v>
      </c>
      <c r="H17" s="49">
        <v>22</v>
      </c>
      <c r="I17" s="49">
        <v>0</v>
      </c>
      <c r="J17" s="49">
        <v>0</v>
      </c>
      <c r="K17" s="49">
        <v>0</v>
      </c>
      <c r="L17" s="49">
        <v>0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570</v>
      </c>
      <c r="V17" s="49">
        <v>518</v>
      </c>
      <c r="W17" s="49">
        <v>52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87</v>
      </c>
      <c r="AC17" s="49">
        <v>0</v>
      </c>
      <c r="AD17" s="49">
        <v>81</v>
      </c>
      <c r="AE17" s="49">
        <f t="shared" si="5"/>
        <v>6</v>
      </c>
      <c r="AF17" s="49">
        <v>6</v>
      </c>
      <c r="AG17" s="49">
        <v>0</v>
      </c>
      <c r="AH17" s="49">
        <v>0</v>
      </c>
      <c r="AI17" s="49">
        <v>0</v>
      </c>
      <c r="AJ17" s="49">
        <v>0</v>
      </c>
    </row>
    <row r="18" spans="1:36" ht="13.5">
      <c r="A18" s="24" t="s">
        <v>105</v>
      </c>
      <c r="B18" s="47" t="s">
        <v>128</v>
      </c>
      <c r="C18" s="48" t="s">
        <v>129</v>
      </c>
      <c r="D18" s="49">
        <f t="shared" si="0"/>
        <v>587</v>
      </c>
      <c r="E18" s="49">
        <v>374</v>
      </c>
      <c r="F18" s="49">
        <f t="shared" si="1"/>
        <v>6</v>
      </c>
      <c r="G18" s="49">
        <v>0</v>
      </c>
      <c r="H18" s="49">
        <v>6</v>
      </c>
      <c r="I18" s="49">
        <v>0</v>
      </c>
      <c r="J18" s="49">
        <v>0</v>
      </c>
      <c r="K18" s="49">
        <v>0</v>
      </c>
      <c r="L18" s="49">
        <v>171</v>
      </c>
      <c r="M18" s="49">
        <f t="shared" si="2"/>
        <v>36</v>
      </c>
      <c r="N18" s="49">
        <v>21</v>
      </c>
      <c r="O18" s="49">
        <v>8</v>
      </c>
      <c r="P18" s="49">
        <v>5</v>
      </c>
      <c r="Q18" s="49">
        <v>1</v>
      </c>
      <c r="R18" s="49">
        <v>1</v>
      </c>
      <c r="S18" s="49">
        <v>0</v>
      </c>
      <c r="T18" s="49">
        <v>0</v>
      </c>
      <c r="U18" s="49">
        <f t="shared" si="3"/>
        <v>374</v>
      </c>
      <c r="V18" s="49">
        <v>374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191</v>
      </c>
      <c r="AC18" s="49">
        <v>171</v>
      </c>
      <c r="AD18" s="49">
        <v>20</v>
      </c>
      <c r="AE18" s="49">
        <f t="shared" si="5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</row>
    <row r="19" spans="1:36" ht="13.5">
      <c r="A19" s="24" t="s">
        <v>105</v>
      </c>
      <c r="B19" s="47" t="s">
        <v>130</v>
      </c>
      <c r="C19" s="48" t="s">
        <v>131</v>
      </c>
      <c r="D19" s="49">
        <f t="shared" si="0"/>
        <v>7681</v>
      </c>
      <c r="E19" s="49">
        <v>6708</v>
      </c>
      <c r="F19" s="49">
        <f t="shared" si="1"/>
        <v>954</v>
      </c>
      <c r="G19" s="49">
        <v>747</v>
      </c>
      <c r="H19" s="49">
        <v>207</v>
      </c>
      <c r="I19" s="49">
        <v>0</v>
      </c>
      <c r="J19" s="49">
        <v>0</v>
      </c>
      <c r="K19" s="49">
        <v>0</v>
      </c>
      <c r="L19" s="49">
        <v>0</v>
      </c>
      <c r="M19" s="49">
        <f t="shared" si="2"/>
        <v>19</v>
      </c>
      <c r="N19" s="49">
        <v>19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7175</v>
      </c>
      <c r="V19" s="49">
        <v>6708</v>
      </c>
      <c r="W19" s="49">
        <v>463</v>
      </c>
      <c r="X19" s="49">
        <v>4</v>
      </c>
      <c r="Y19" s="49">
        <v>0</v>
      </c>
      <c r="Z19" s="49">
        <v>0</v>
      </c>
      <c r="AA19" s="49">
        <v>0</v>
      </c>
      <c r="AB19" s="49">
        <f t="shared" si="4"/>
        <v>1063</v>
      </c>
      <c r="AC19" s="49">
        <v>0</v>
      </c>
      <c r="AD19" s="49">
        <v>1014</v>
      </c>
      <c r="AE19" s="49">
        <f t="shared" si="5"/>
        <v>49</v>
      </c>
      <c r="AF19" s="49">
        <v>49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105</v>
      </c>
      <c r="B20" s="47" t="s">
        <v>132</v>
      </c>
      <c r="C20" s="48" t="s">
        <v>133</v>
      </c>
      <c r="D20" s="49">
        <f t="shared" si="0"/>
        <v>5151</v>
      </c>
      <c r="E20" s="49">
        <v>4354</v>
      </c>
      <c r="F20" s="49">
        <f t="shared" si="1"/>
        <v>797</v>
      </c>
      <c r="G20" s="49">
        <v>494</v>
      </c>
      <c r="H20" s="49">
        <v>303</v>
      </c>
      <c r="I20" s="49">
        <v>0</v>
      </c>
      <c r="J20" s="49">
        <v>0</v>
      </c>
      <c r="K20" s="49">
        <v>0</v>
      </c>
      <c r="L20" s="49">
        <v>0</v>
      </c>
      <c r="M20" s="49">
        <f t="shared" si="2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4626</v>
      </c>
      <c r="V20" s="49">
        <v>4354</v>
      </c>
      <c r="W20" s="49">
        <v>271</v>
      </c>
      <c r="X20" s="49">
        <v>1</v>
      </c>
      <c r="Y20" s="49">
        <v>0</v>
      </c>
      <c r="Z20" s="49">
        <v>0</v>
      </c>
      <c r="AA20" s="49">
        <v>0</v>
      </c>
      <c r="AB20" s="49">
        <f t="shared" si="4"/>
        <v>729</v>
      </c>
      <c r="AC20" s="49">
        <v>0</v>
      </c>
      <c r="AD20" s="49">
        <v>654</v>
      </c>
      <c r="AE20" s="49">
        <f t="shared" si="5"/>
        <v>75</v>
      </c>
      <c r="AF20" s="49">
        <v>29</v>
      </c>
      <c r="AG20" s="49">
        <v>46</v>
      </c>
      <c r="AH20" s="49">
        <v>0</v>
      </c>
      <c r="AI20" s="49">
        <v>0</v>
      </c>
      <c r="AJ20" s="49">
        <v>0</v>
      </c>
    </row>
    <row r="21" spans="1:36" ht="13.5">
      <c r="A21" s="24" t="s">
        <v>105</v>
      </c>
      <c r="B21" s="47" t="s">
        <v>134</v>
      </c>
      <c r="C21" s="48" t="s">
        <v>135</v>
      </c>
      <c r="D21" s="49">
        <f t="shared" si="0"/>
        <v>6368</v>
      </c>
      <c r="E21" s="49">
        <v>5662</v>
      </c>
      <c r="F21" s="49">
        <f t="shared" si="1"/>
        <v>706</v>
      </c>
      <c r="G21" s="49">
        <v>580</v>
      </c>
      <c r="H21" s="49">
        <v>126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6027</v>
      </c>
      <c r="V21" s="49">
        <v>5662</v>
      </c>
      <c r="W21" s="49">
        <v>363</v>
      </c>
      <c r="X21" s="49">
        <v>2</v>
      </c>
      <c r="Y21" s="49">
        <v>0</v>
      </c>
      <c r="Z21" s="49">
        <v>0</v>
      </c>
      <c r="AA21" s="49">
        <v>0</v>
      </c>
      <c r="AB21" s="49">
        <f t="shared" si="4"/>
        <v>891</v>
      </c>
      <c r="AC21" s="49">
        <v>0</v>
      </c>
      <c r="AD21" s="49">
        <v>852</v>
      </c>
      <c r="AE21" s="49">
        <f t="shared" si="5"/>
        <v>39</v>
      </c>
      <c r="AF21" s="49">
        <v>39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105</v>
      </c>
      <c r="B22" s="47" t="s">
        <v>136</v>
      </c>
      <c r="C22" s="48" t="s">
        <v>137</v>
      </c>
      <c r="D22" s="49">
        <f t="shared" si="0"/>
        <v>9168</v>
      </c>
      <c r="E22" s="49">
        <v>7574</v>
      </c>
      <c r="F22" s="49">
        <f t="shared" si="1"/>
        <v>1245</v>
      </c>
      <c r="G22" s="49">
        <v>1077</v>
      </c>
      <c r="H22" s="49">
        <v>168</v>
      </c>
      <c r="I22" s="49">
        <v>0</v>
      </c>
      <c r="J22" s="49">
        <v>0</v>
      </c>
      <c r="K22" s="49">
        <v>0</v>
      </c>
      <c r="L22" s="49">
        <v>0</v>
      </c>
      <c r="M22" s="49">
        <f t="shared" si="2"/>
        <v>349</v>
      </c>
      <c r="N22" s="49">
        <v>0</v>
      </c>
      <c r="O22" s="49">
        <v>335</v>
      </c>
      <c r="P22" s="49">
        <v>0</v>
      </c>
      <c r="Q22" s="49">
        <v>0</v>
      </c>
      <c r="R22" s="49">
        <v>14</v>
      </c>
      <c r="S22" s="49">
        <v>0</v>
      </c>
      <c r="T22" s="49">
        <v>0</v>
      </c>
      <c r="U22" s="49">
        <f t="shared" si="3"/>
        <v>8307</v>
      </c>
      <c r="V22" s="49">
        <v>7574</v>
      </c>
      <c r="W22" s="49">
        <v>730</v>
      </c>
      <c r="X22" s="49">
        <v>3</v>
      </c>
      <c r="Y22" s="49">
        <v>0</v>
      </c>
      <c r="Z22" s="49">
        <v>0</v>
      </c>
      <c r="AA22" s="49">
        <v>0</v>
      </c>
      <c r="AB22" s="49">
        <f t="shared" si="4"/>
        <v>1252</v>
      </c>
      <c r="AC22" s="49">
        <v>0</v>
      </c>
      <c r="AD22" s="49">
        <v>1175</v>
      </c>
      <c r="AE22" s="49">
        <f t="shared" si="5"/>
        <v>77</v>
      </c>
      <c r="AF22" s="49">
        <v>77</v>
      </c>
      <c r="AG22" s="49">
        <v>0</v>
      </c>
      <c r="AH22" s="49">
        <v>0</v>
      </c>
      <c r="AI22" s="49">
        <v>0</v>
      </c>
      <c r="AJ22" s="49">
        <v>0</v>
      </c>
    </row>
    <row r="23" spans="1:36" ht="13.5">
      <c r="A23" s="24" t="s">
        <v>105</v>
      </c>
      <c r="B23" s="47" t="s">
        <v>138</v>
      </c>
      <c r="C23" s="48" t="s">
        <v>139</v>
      </c>
      <c r="D23" s="49">
        <f t="shared" si="0"/>
        <v>7511</v>
      </c>
      <c r="E23" s="49">
        <v>6554</v>
      </c>
      <c r="F23" s="49">
        <f t="shared" si="1"/>
        <v>895</v>
      </c>
      <c r="G23" s="49">
        <v>772</v>
      </c>
      <c r="H23" s="49">
        <v>123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62</v>
      </c>
      <c r="N23" s="49">
        <v>0</v>
      </c>
      <c r="O23" s="49">
        <v>62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7057</v>
      </c>
      <c r="V23" s="49">
        <v>6554</v>
      </c>
      <c r="W23" s="49">
        <v>500</v>
      </c>
      <c r="X23" s="49">
        <v>3</v>
      </c>
      <c r="Y23" s="49">
        <v>0</v>
      </c>
      <c r="Z23" s="49">
        <v>0</v>
      </c>
      <c r="AA23" s="49">
        <v>0</v>
      </c>
      <c r="AB23" s="49">
        <f t="shared" si="4"/>
        <v>1050</v>
      </c>
      <c r="AC23" s="49">
        <v>0</v>
      </c>
      <c r="AD23" s="49">
        <v>998</v>
      </c>
      <c r="AE23" s="49">
        <f t="shared" si="5"/>
        <v>52</v>
      </c>
      <c r="AF23" s="49">
        <v>52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105</v>
      </c>
      <c r="B24" s="47" t="s">
        <v>140</v>
      </c>
      <c r="C24" s="48" t="s">
        <v>141</v>
      </c>
      <c r="D24" s="49">
        <f t="shared" si="0"/>
        <v>3230</v>
      </c>
      <c r="E24" s="49">
        <v>2310</v>
      </c>
      <c r="F24" s="49">
        <f t="shared" si="1"/>
        <v>430</v>
      </c>
      <c r="G24" s="49">
        <v>325</v>
      </c>
      <c r="H24" s="49">
        <v>105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490</v>
      </c>
      <c r="N24" s="49">
        <v>0</v>
      </c>
      <c r="O24" s="49">
        <v>490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2518</v>
      </c>
      <c r="V24" s="49">
        <v>2310</v>
      </c>
      <c r="W24" s="49">
        <v>205</v>
      </c>
      <c r="X24" s="49">
        <v>3</v>
      </c>
      <c r="Y24" s="49">
        <v>0</v>
      </c>
      <c r="Z24" s="49">
        <v>0</v>
      </c>
      <c r="AA24" s="49">
        <v>0</v>
      </c>
      <c r="AB24" s="49">
        <f t="shared" si="4"/>
        <v>378</v>
      </c>
      <c r="AC24" s="49">
        <v>0</v>
      </c>
      <c r="AD24" s="49">
        <v>356</v>
      </c>
      <c r="AE24" s="49">
        <f t="shared" si="5"/>
        <v>22</v>
      </c>
      <c r="AF24" s="49">
        <v>22</v>
      </c>
      <c r="AG24" s="49">
        <v>0</v>
      </c>
      <c r="AH24" s="49">
        <v>0</v>
      </c>
      <c r="AI24" s="49">
        <v>0</v>
      </c>
      <c r="AJ24" s="49">
        <v>0</v>
      </c>
    </row>
    <row r="25" spans="1:36" ht="13.5">
      <c r="A25" s="24" t="s">
        <v>105</v>
      </c>
      <c r="B25" s="47" t="s">
        <v>142</v>
      </c>
      <c r="C25" s="48" t="s">
        <v>143</v>
      </c>
      <c r="D25" s="49">
        <f t="shared" si="0"/>
        <v>3383</v>
      </c>
      <c r="E25" s="49">
        <v>2433</v>
      </c>
      <c r="F25" s="49">
        <f t="shared" si="1"/>
        <v>950</v>
      </c>
      <c r="G25" s="49">
        <v>680</v>
      </c>
      <c r="H25" s="49">
        <v>270</v>
      </c>
      <c r="I25" s="49">
        <v>0</v>
      </c>
      <c r="J25" s="49">
        <v>0</v>
      </c>
      <c r="K25" s="49">
        <v>0</v>
      </c>
      <c r="L25" s="49">
        <v>0</v>
      </c>
      <c r="M25" s="49">
        <f t="shared" si="2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2466</v>
      </c>
      <c r="V25" s="49">
        <v>2433</v>
      </c>
      <c r="W25" s="49">
        <v>33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816</v>
      </c>
      <c r="AC25" s="49">
        <v>0</v>
      </c>
      <c r="AD25" s="49">
        <v>268</v>
      </c>
      <c r="AE25" s="49">
        <f t="shared" si="5"/>
        <v>548</v>
      </c>
      <c r="AF25" s="49">
        <v>548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105</v>
      </c>
      <c r="B26" s="47" t="s">
        <v>144</v>
      </c>
      <c r="C26" s="48" t="s">
        <v>205</v>
      </c>
      <c r="D26" s="49">
        <f t="shared" si="0"/>
        <v>579</v>
      </c>
      <c r="E26" s="49">
        <v>257</v>
      </c>
      <c r="F26" s="49">
        <f t="shared" si="1"/>
        <v>322</v>
      </c>
      <c r="G26" s="49">
        <v>215</v>
      </c>
      <c r="H26" s="49">
        <v>81</v>
      </c>
      <c r="I26" s="49">
        <v>26</v>
      </c>
      <c r="J26" s="49">
        <v>0</v>
      </c>
      <c r="K26" s="49">
        <v>0</v>
      </c>
      <c r="L26" s="49">
        <v>0</v>
      </c>
      <c r="M26" s="49">
        <f t="shared" si="2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f t="shared" si="3"/>
        <v>280</v>
      </c>
      <c r="V26" s="49">
        <v>257</v>
      </c>
      <c r="W26" s="49">
        <v>23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151</v>
      </c>
      <c r="AC26" s="49">
        <v>0</v>
      </c>
      <c r="AD26" s="49">
        <v>30</v>
      </c>
      <c r="AE26" s="49">
        <f t="shared" si="5"/>
        <v>121</v>
      </c>
      <c r="AF26" s="49">
        <v>121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105</v>
      </c>
      <c r="B27" s="47" t="s">
        <v>145</v>
      </c>
      <c r="C27" s="48" t="s">
        <v>146</v>
      </c>
      <c r="D27" s="49">
        <f t="shared" si="0"/>
        <v>1263</v>
      </c>
      <c r="E27" s="49">
        <v>844</v>
      </c>
      <c r="F27" s="49">
        <f t="shared" si="1"/>
        <v>419</v>
      </c>
      <c r="G27" s="49">
        <v>253</v>
      </c>
      <c r="H27" s="49">
        <v>166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3"/>
        <v>867</v>
      </c>
      <c r="V27" s="49">
        <v>844</v>
      </c>
      <c r="W27" s="49">
        <v>23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266</v>
      </c>
      <c r="AC27" s="49">
        <v>0</v>
      </c>
      <c r="AD27" s="49">
        <v>94</v>
      </c>
      <c r="AE27" s="49">
        <f t="shared" si="5"/>
        <v>172</v>
      </c>
      <c r="AF27" s="49">
        <v>172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105</v>
      </c>
      <c r="B28" s="47" t="s">
        <v>147</v>
      </c>
      <c r="C28" s="48" t="s">
        <v>148</v>
      </c>
      <c r="D28" s="49">
        <f t="shared" si="0"/>
        <v>968</v>
      </c>
      <c r="E28" s="49">
        <v>589</v>
      </c>
      <c r="F28" s="49">
        <f t="shared" si="1"/>
        <v>379</v>
      </c>
      <c r="G28" s="49">
        <v>278</v>
      </c>
      <c r="H28" s="49">
        <v>101</v>
      </c>
      <c r="I28" s="49">
        <v>0</v>
      </c>
      <c r="J28" s="49">
        <v>0</v>
      </c>
      <c r="K28" s="49">
        <v>0</v>
      </c>
      <c r="L28" s="49">
        <v>0</v>
      </c>
      <c r="M28" s="49">
        <f t="shared" si="2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616</v>
      </c>
      <c r="V28" s="49">
        <v>589</v>
      </c>
      <c r="W28" s="49">
        <v>27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247</v>
      </c>
      <c r="AC28" s="49">
        <v>0</v>
      </c>
      <c r="AD28" s="49">
        <v>67</v>
      </c>
      <c r="AE28" s="49">
        <f t="shared" si="5"/>
        <v>180</v>
      </c>
      <c r="AF28" s="49">
        <v>180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105</v>
      </c>
      <c r="B29" s="47" t="s">
        <v>149</v>
      </c>
      <c r="C29" s="48" t="s">
        <v>150</v>
      </c>
      <c r="D29" s="49">
        <f t="shared" si="0"/>
        <v>651</v>
      </c>
      <c r="E29" s="49">
        <v>488</v>
      </c>
      <c r="F29" s="49">
        <f t="shared" si="1"/>
        <v>162</v>
      </c>
      <c r="G29" s="49">
        <v>100</v>
      </c>
      <c r="H29" s="49">
        <v>62</v>
      </c>
      <c r="I29" s="49">
        <v>0</v>
      </c>
      <c r="J29" s="49">
        <v>0</v>
      </c>
      <c r="K29" s="49">
        <v>0</v>
      </c>
      <c r="L29" s="49">
        <v>1</v>
      </c>
      <c r="M29" s="49">
        <f t="shared" si="2"/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503</v>
      </c>
      <c r="V29" s="49">
        <v>488</v>
      </c>
      <c r="W29" s="49">
        <v>15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117</v>
      </c>
      <c r="AC29" s="49">
        <v>1</v>
      </c>
      <c r="AD29" s="49">
        <v>55</v>
      </c>
      <c r="AE29" s="49">
        <f t="shared" si="5"/>
        <v>61</v>
      </c>
      <c r="AF29" s="49">
        <v>61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105</v>
      </c>
      <c r="B30" s="47" t="s">
        <v>151</v>
      </c>
      <c r="C30" s="48" t="s">
        <v>299</v>
      </c>
      <c r="D30" s="49">
        <f t="shared" si="0"/>
        <v>2342</v>
      </c>
      <c r="E30" s="49">
        <v>1938</v>
      </c>
      <c r="F30" s="49">
        <f t="shared" si="1"/>
        <v>334</v>
      </c>
      <c r="G30" s="49">
        <v>261</v>
      </c>
      <c r="H30" s="49">
        <v>73</v>
      </c>
      <c r="I30" s="49">
        <v>0</v>
      </c>
      <c r="J30" s="49">
        <v>0</v>
      </c>
      <c r="K30" s="49">
        <v>0</v>
      </c>
      <c r="L30" s="49">
        <v>0</v>
      </c>
      <c r="M30" s="49">
        <f t="shared" si="2"/>
        <v>70</v>
      </c>
      <c r="N30" s="49">
        <v>22</v>
      </c>
      <c r="O30" s="49">
        <v>37</v>
      </c>
      <c r="P30" s="49">
        <v>0</v>
      </c>
      <c r="Q30" s="49">
        <v>7</v>
      </c>
      <c r="R30" s="49">
        <v>0</v>
      </c>
      <c r="S30" s="49">
        <v>0</v>
      </c>
      <c r="T30" s="49">
        <v>4</v>
      </c>
      <c r="U30" s="49">
        <f t="shared" si="3"/>
        <v>2092</v>
      </c>
      <c r="V30" s="49">
        <v>1938</v>
      </c>
      <c r="W30" s="49">
        <v>154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274</v>
      </c>
      <c r="AC30" s="49">
        <v>0</v>
      </c>
      <c r="AD30" s="49">
        <v>274</v>
      </c>
      <c r="AE30" s="49">
        <f t="shared" si="5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</row>
    <row r="31" spans="1:36" ht="13.5">
      <c r="A31" s="24" t="s">
        <v>105</v>
      </c>
      <c r="B31" s="47" t="s">
        <v>152</v>
      </c>
      <c r="C31" s="48" t="s">
        <v>153</v>
      </c>
      <c r="D31" s="49">
        <f t="shared" si="0"/>
        <v>783</v>
      </c>
      <c r="E31" s="49">
        <v>626</v>
      </c>
      <c r="F31" s="49">
        <f t="shared" si="1"/>
        <v>150</v>
      </c>
      <c r="G31" s="49">
        <v>120</v>
      </c>
      <c r="H31" s="49">
        <v>30</v>
      </c>
      <c r="I31" s="49">
        <v>0</v>
      </c>
      <c r="J31" s="49">
        <v>0</v>
      </c>
      <c r="K31" s="49">
        <v>0</v>
      </c>
      <c r="L31" s="49">
        <v>0</v>
      </c>
      <c r="M31" s="49">
        <f t="shared" si="2"/>
        <v>7</v>
      </c>
      <c r="N31" s="49">
        <v>7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3"/>
        <v>686</v>
      </c>
      <c r="V31" s="49">
        <v>626</v>
      </c>
      <c r="W31" s="49">
        <v>60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91</v>
      </c>
      <c r="AC31" s="49">
        <v>0</v>
      </c>
      <c r="AD31" s="49">
        <v>91</v>
      </c>
      <c r="AE31" s="49">
        <f t="shared" si="5"/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105</v>
      </c>
      <c r="B32" s="47" t="s">
        <v>154</v>
      </c>
      <c r="C32" s="48" t="s">
        <v>155</v>
      </c>
      <c r="D32" s="49">
        <f t="shared" si="0"/>
        <v>2769</v>
      </c>
      <c r="E32" s="49">
        <v>2050</v>
      </c>
      <c r="F32" s="49">
        <f t="shared" si="1"/>
        <v>348</v>
      </c>
      <c r="G32" s="49">
        <v>280</v>
      </c>
      <c r="H32" s="49">
        <v>68</v>
      </c>
      <c r="I32" s="49">
        <v>0</v>
      </c>
      <c r="J32" s="49">
        <v>0</v>
      </c>
      <c r="K32" s="49">
        <v>0</v>
      </c>
      <c r="L32" s="49">
        <v>296</v>
      </c>
      <c r="M32" s="49">
        <f t="shared" si="2"/>
        <v>75</v>
      </c>
      <c r="N32" s="49">
        <v>24</v>
      </c>
      <c r="O32" s="49">
        <v>0</v>
      </c>
      <c r="P32" s="49">
        <v>0</v>
      </c>
      <c r="Q32" s="49">
        <v>11</v>
      </c>
      <c r="R32" s="49">
        <v>29</v>
      </c>
      <c r="S32" s="49">
        <v>9</v>
      </c>
      <c r="T32" s="49">
        <v>2</v>
      </c>
      <c r="U32" s="49">
        <f t="shared" si="3"/>
        <v>2215</v>
      </c>
      <c r="V32" s="49">
        <v>2050</v>
      </c>
      <c r="W32" s="49">
        <v>165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592</v>
      </c>
      <c r="AC32" s="49">
        <v>296</v>
      </c>
      <c r="AD32" s="49">
        <v>296</v>
      </c>
      <c r="AE32" s="49">
        <f t="shared" si="5"/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105</v>
      </c>
      <c r="B33" s="47" t="s">
        <v>156</v>
      </c>
      <c r="C33" s="48" t="s">
        <v>157</v>
      </c>
      <c r="D33" s="49">
        <f t="shared" si="0"/>
        <v>841</v>
      </c>
      <c r="E33" s="49">
        <v>676</v>
      </c>
      <c r="F33" s="49">
        <f t="shared" si="1"/>
        <v>98</v>
      </c>
      <c r="G33" s="49">
        <v>78</v>
      </c>
      <c r="H33" s="49">
        <v>20</v>
      </c>
      <c r="I33" s="49">
        <v>0</v>
      </c>
      <c r="J33" s="49">
        <v>0</v>
      </c>
      <c r="K33" s="49">
        <v>0</v>
      </c>
      <c r="L33" s="49">
        <v>0</v>
      </c>
      <c r="M33" s="49">
        <f t="shared" si="2"/>
        <v>67</v>
      </c>
      <c r="N33" s="49">
        <v>49</v>
      </c>
      <c r="O33" s="49">
        <v>14</v>
      </c>
      <c r="P33" s="49">
        <v>0</v>
      </c>
      <c r="Q33" s="49">
        <v>2</v>
      </c>
      <c r="R33" s="49">
        <v>1</v>
      </c>
      <c r="S33" s="49">
        <v>0</v>
      </c>
      <c r="T33" s="49">
        <v>1</v>
      </c>
      <c r="U33" s="49">
        <f t="shared" si="3"/>
        <v>722</v>
      </c>
      <c r="V33" s="49">
        <v>676</v>
      </c>
      <c r="W33" s="49">
        <v>46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95</v>
      </c>
      <c r="AC33" s="49">
        <v>0</v>
      </c>
      <c r="AD33" s="49">
        <v>95</v>
      </c>
      <c r="AE33" s="49">
        <f t="shared" si="5"/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</row>
    <row r="34" spans="1:36" ht="13.5">
      <c r="A34" s="24" t="s">
        <v>105</v>
      </c>
      <c r="B34" s="47" t="s">
        <v>158</v>
      </c>
      <c r="C34" s="48" t="s">
        <v>159</v>
      </c>
      <c r="D34" s="49">
        <f t="shared" si="0"/>
        <v>1572</v>
      </c>
      <c r="E34" s="49">
        <v>1203</v>
      </c>
      <c r="F34" s="49">
        <f t="shared" si="1"/>
        <v>199</v>
      </c>
      <c r="G34" s="49">
        <v>152</v>
      </c>
      <c r="H34" s="49">
        <v>47</v>
      </c>
      <c r="I34" s="49">
        <v>0</v>
      </c>
      <c r="J34" s="49">
        <v>0</v>
      </c>
      <c r="K34" s="49">
        <v>0</v>
      </c>
      <c r="L34" s="49">
        <v>158</v>
      </c>
      <c r="M34" s="49">
        <f t="shared" si="2"/>
        <v>12</v>
      </c>
      <c r="N34" s="49">
        <v>12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f t="shared" si="3"/>
        <v>1203</v>
      </c>
      <c r="V34" s="49">
        <v>1203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316</v>
      </c>
      <c r="AC34" s="49">
        <v>158</v>
      </c>
      <c r="AD34" s="49">
        <v>158</v>
      </c>
      <c r="AE34" s="49">
        <f t="shared" si="5"/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</row>
    <row r="35" spans="1:36" ht="13.5">
      <c r="A35" s="24" t="s">
        <v>105</v>
      </c>
      <c r="B35" s="47" t="s">
        <v>160</v>
      </c>
      <c r="C35" s="48" t="s">
        <v>204</v>
      </c>
      <c r="D35" s="49">
        <f t="shared" si="0"/>
        <v>2561</v>
      </c>
      <c r="E35" s="49">
        <v>2134</v>
      </c>
      <c r="F35" s="49">
        <f t="shared" si="1"/>
        <v>343</v>
      </c>
      <c r="G35" s="49">
        <v>266</v>
      </c>
      <c r="H35" s="49">
        <v>77</v>
      </c>
      <c r="I35" s="49">
        <v>0</v>
      </c>
      <c r="J35" s="49">
        <v>0</v>
      </c>
      <c r="K35" s="49">
        <v>0</v>
      </c>
      <c r="L35" s="49">
        <v>0</v>
      </c>
      <c r="M35" s="49">
        <f t="shared" si="2"/>
        <v>84</v>
      </c>
      <c r="N35" s="49">
        <v>24</v>
      </c>
      <c r="O35" s="49">
        <v>55</v>
      </c>
      <c r="P35" s="49">
        <v>0</v>
      </c>
      <c r="Q35" s="49">
        <v>3</v>
      </c>
      <c r="R35" s="49">
        <v>2</v>
      </c>
      <c r="S35" s="49">
        <v>0</v>
      </c>
      <c r="T35" s="49">
        <v>0</v>
      </c>
      <c r="U35" s="49">
        <f t="shared" si="3"/>
        <v>2291</v>
      </c>
      <c r="V35" s="49">
        <v>2134</v>
      </c>
      <c r="W35" s="49">
        <v>157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4"/>
        <v>300</v>
      </c>
      <c r="AC35" s="49">
        <v>0</v>
      </c>
      <c r="AD35" s="49">
        <v>300</v>
      </c>
      <c r="AE35" s="49">
        <f t="shared" si="5"/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</row>
    <row r="36" spans="1:36" ht="13.5">
      <c r="A36" s="24" t="s">
        <v>105</v>
      </c>
      <c r="B36" s="47" t="s">
        <v>161</v>
      </c>
      <c r="C36" s="48" t="s">
        <v>162</v>
      </c>
      <c r="D36" s="49">
        <f t="shared" si="0"/>
        <v>2437</v>
      </c>
      <c r="E36" s="49">
        <v>1829</v>
      </c>
      <c r="F36" s="49">
        <f t="shared" si="1"/>
        <v>179</v>
      </c>
      <c r="G36" s="49">
        <v>0</v>
      </c>
      <c r="H36" s="49">
        <v>179</v>
      </c>
      <c r="I36" s="49">
        <v>0</v>
      </c>
      <c r="J36" s="49">
        <v>0</v>
      </c>
      <c r="K36" s="49">
        <v>0</v>
      </c>
      <c r="L36" s="49">
        <v>0</v>
      </c>
      <c r="M36" s="49">
        <f t="shared" si="2"/>
        <v>429</v>
      </c>
      <c r="N36" s="49">
        <v>260</v>
      </c>
      <c r="O36" s="49">
        <v>100</v>
      </c>
      <c r="P36" s="49">
        <v>53</v>
      </c>
      <c r="Q36" s="49">
        <v>3</v>
      </c>
      <c r="R36" s="49">
        <v>0</v>
      </c>
      <c r="S36" s="49">
        <v>13</v>
      </c>
      <c r="T36" s="49">
        <v>0</v>
      </c>
      <c r="U36" s="49">
        <f t="shared" si="3"/>
        <v>1863</v>
      </c>
      <c r="V36" s="49">
        <v>1829</v>
      </c>
      <c r="W36" s="49">
        <v>0</v>
      </c>
      <c r="X36" s="49">
        <v>34</v>
      </c>
      <c r="Y36" s="49">
        <v>0</v>
      </c>
      <c r="Z36" s="49">
        <v>0</v>
      </c>
      <c r="AA36" s="49">
        <v>0</v>
      </c>
      <c r="AB36" s="49">
        <f t="shared" si="4"/>
        <v>0</v>
      </c>
      <c r="AC36" s="49">
        <v>0</v>
      </c>
      <c r="AD36" s="49">
        <v>0</v>
      </c>
      <c r="AE36" s="49">
        <f t="shared" si="5"/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</row>
    <row r="37" spans="1:36" ht="13.5">
      <c r="A37" s="24" t="s">
        <v>105</v>
      </c>
      <c r="B37" s="47" t="s">
        <v>163</v>
      </c>
      <c r="C37" s="48" t="s">
        <v>164</v>
      </c>
      <c r="D37" s="49">
        <f t="shared" si="0"/>
        <v>4102</v>
      </c>
      <c r="E37" s="49">
        <v>2987</v>
      </c>
      <c r="F37" s="49">
        <f t="shared" si="1"/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448</v>
      </c>
      <c r="M37" s="49">
        <f t="shared" si="2"/>
        <v>667</v>
      </c>
      <c r="N37" s="49">
        <v>472</v>
      </c>
      <c r="O37" s="49">
        <v>66</v>
      </c>
      <c r="P37" s="49">
        <v>96</v>
      </c>
      <c r="Q37" s="49">
        <v>3</v>
      </c>
      <c r="R37" s="49">
        <v>0</v>
      </c>
      <c r="S37" s="49">
        <v>30</v>
      </c>
      <c r="T37" s="49">
        <v>0</v>
      </c>
      <c r="U37" s="49">
        <f t="shared" si="3"/>
        <v>2987</v>
      </c>
      <c r="V37" s="49">
        <v>2987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4"/>
        <v>731</v>
      </c>
      <c r="AC37" s="49">
        <v>448</v>
      </c>
      <c r="AD37" s="49">
        <v>283</v>
      </c>
      <c r="AE37" s="49">
        <f t="shared" si="5"/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105</v>
      </c>
      <c r="B38" s="47" t="s">
        <v>165</v>
      </c>
      <c r="C38" s="48" t="s">
        <v>166</v>
      </c>
      <c r="D38" s="49">
        <f t="shared" si="0"/>
        <v>1790</v>
      </c>
      <c r="E38" s="49">
        <v>855</v>
      </c>
      <c r="F38" s="49">
        <f t="shared" si="1"/>
        <v>156</v>
      </c>
      <c r="G38" s="49">
        <v>0</v>
      </c>
      <c r="H38" s="49">
        <v>156</v>
      </c>
      <c r="I38" s="49">
        <v>0</v>
      </c>
      <c r="J38" s="49">
        <v>0</v>
      </c>
      <c r="K38" s="49">
        <v>0</v>
      </c>
      <c r="L38" s="49">
        <v>475</v>
      </c>
      <c r="M38" s="49">
        <f t="shared" si="2"/>
        <v>304</v>
      </c>
      <c r="N38" s="49">
        <v>271</v>
      </c>
      <c r="O38" s="49">
        <v>0</v>
      </c>
      <c r="P38" s="49">
        <v>0</v>
      </c>
      <c r="Q38" s="49">
        <v>0</v>
      </c>
      <c r="R38" s="49">
        <v>0</v>
      </c>
      <c r="S38" s="49">
        <v>33</v>
      </c>
      <c r="T38" s="49">
        <v>0</v>
      </c>
      <c r="U38" s="49">
        <f t="shared" si="3"/>
        <v>855</v>
      </c>
      <c r="V38" s="49">
        <v>855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4"/>
        <v>575</v>
      </c>
      <c r="AC38" s="49">
        <v>475</v>
      </c>
      <c r="AD38" s="49">
        <v>100</v>
      </c>
      <c r="AE38" s="49">
        <f t="shared" si="5"/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</row>
    <row r="39" spans="1:36" ht="13.5">
      <c r="A39" s="24" t="s">
        <v>105</v>
      </c>
      <c r="B39" s="47" t="s">
        <v>167</v>
      </c>
      <c r="C39" s="48" t="s">
        <v>168</v>
      </c>
      <c r="D39" s="49">
        <f t="shared" si="0"/>
        <v>678</v>
      </c>
      <c r="E39" s="49">
        <v>507</v>
      </c>
      <c r="F39" s="49">
        <f t="shared" si="1"/>
        <v>54</v>
      </c>
      <c r="G39" s="49">
        <v>0</v>
      </c>
      <c r="H39" s="49">
        <v>54</v>
      </c>
      <c r="I39" s="49">
        <v>0</v>
      </c>
      <c r="J39" s="49">
        <v>0</v>
      </c>
      <c r="K39" s="49">
        <v>0</v>
      </c>
      <c r="L39" s="49">
        <v>71</v>
      </c>
      <c r="M39" s="49">
        <f t="shared" si="2"/>
        <v>46</v>
      </c>
      <c r="N39" s="49">
        <v>0</v>
      </c>
      <c r="O39" s="49">
        <v>46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f t="shared" si="3"/>
        <v>507</v>
      </c>
      <c r="V39" s="49">
        <v>507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4"/>
        <v>119</v>
      </c>
      <c r="AC39" s="49">
        <v>71</v>
      </c>
      <c r="AD39" s="49">
        <v>48</v>
      </c>
      <c r="AE39" s="49">
        <f t="shared" si="5"/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105</v>
      </c>
      <c r="B40" s="47" t="s">
        <v>169</v>
      </c>
      <c r="C40" s="48" t="s">
        <v>170</v>
      </c>
      <c r="D40" s="49">
        <f t="shared" si="0"/>
        <v>5310</v>
      </c>
      <c r="E40" s="49">
        <v>4283</v>
      </c>
      <c r="F40" s="49">
        <f t="shared" si="1"/>
        <v>1027</v>
      </c>
      <c r="G40" s="49">
        <v>790</v>
      </c>
      <c r="H40" s="49">
        <v>237</v>
      </c>
      <c r="I40" s="49">
        <v>0</v>
      </c>
      <c r="J40" s="49">
        <v>0</v>
      </c>
      <c r="K40" s="49">
        <v>0</v>
      </c>
      <c r="L40" s="49">
        <v>0</v>
      </c>
      <c r="M40" s="49">
        <f t="shared" si="2"/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3"/>
        <v>4494</v>
      </c>
      <c r="V40" s="49">
        <v>4283</v>
      </c>
      <c r="W40" s="49">
        <v>210</v>
      </c>
      <c r="X40" s="49">
        <v>1</v>
      </c>
      <c r="Y40" s="49">
        <v>0</v>
      </c>
      <c r="Z40" s="49">
        <v>0</v>
      </c>
      <c r="AA40" s="49">
        <v>0</v>
      </c>
      <c r="AB40" s="49">
        <f t="shared" si="4"/>
        <v>974</v>
      </c>
      <c r="AC40" s="49">
        <v>0</v>
      </c>
      <c r="AD40" s="49">
        <v>644</v>
      </c>
      <c r="AE40" s="49">
        <f t="shared" si="5"/>
        <v>330</v>
      </c>
      <c r="AF40" s="49">
        <v>330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105</v>
      </c>
      <c r="B41" s="47" t="s">
        <v>171</v>
      </c>
      <c r="C41" s="48" t="s">
        <v>172</v>
      </c>
      <c r="D41" s="49">
        <f t="shared" si="0"/>
        <v>4061</v>
      </c>
      <c r="E41" s="49">
        <v>2441</v>
      </c>
      <c r="F41" s="49">
        <f t="shared" si="1"/>
        <v>210</v>
      </c>
      <c r="G41" s="49">
        <v>0</v>
      </c>
      <c r="H41" s="49">
        <v>210</v>
      </c>
      <c r="I41" s="49">
        <v>0</v>
      </c>
      <c r="J41" s="49">
        <v>0</v>
      </c>
      <c r="K41" s="49">
        <v>0</v>
      </c>
      <c r="L41" s="49">
        <v>1410</v>
      </c>
      <c r="M41" s="49">
        <f t="shared" si="2"/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3"/>
        <v>2441</v>
      </c>
      <c r="V41" s="49">
        <v>2441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4"/>
        <v>1921</v>
      </c>
      <c r="AC41" s="49">
        <v>1410</v>
      </c>
      <c r="AD41" s="49">
        <v>395</v>
      </c>
      <c r="AE41" s="49">
        <f t="shared" si="5"/>
        <v>116</v>
      </c>
      <c r="AF41" s="49">
        <v>0</v>
      </c>
      <c r="AG41" s="49">
        <v>116</v>
      </c>
      <c r="AH41" s="49">
        <v>0</v>
      </c>
      <c r="AI41" s="49">
        <v>0</v>
      </c>
      <c r="AJ41" s="49">
        <v>0</v>
      </c>
    </row>
    <row r="42" spans="1:36" ht="13.5">
      <c r="A42" s="193" t="s">
        <v>264</v>
      </c>
      <c r="B42" s="188"/>
      <c r="C42" s="189"/>
      <c r="D42" s="49">
        <f aca="true" t="shared" si="6" ref="D42:AJ42">SUM(D7:D41)</f>
        <v>299704</v>
      </c>
      <c r="E42" s="49">
        <f t="shared" si="6"/>
        <v>233600</v>
      </c>
      <c r="F42" s="49">
        <f t="shared" si="6"/>
        <v>53864</v>
      </c>
      <c r="G42" s="49">
        <f t="shared" si="6"/>
        <v>34025</v>
      </c>
      <c r="H42" s="49">
        <f t="shared" si="6"/>
        <v>19813</v>
      </c>
      <c r="I42" s="49">
        <f t="shared" si="6"/>
        <v>26</v>
      </c>
      <c r="J42" s="49">
        <f t="shared" si="6"/>
        <v>0</v>
      </c>
      <c r="K42" s="49">
        <f t="shared" si="6"/>
        <v>0</v>
      </c>
      <c r="L42" s="49">
        <f t="shared" si="6"/>
        <v>6386</v>
      </c>
      <c r="M42" s="49">
        <f t="shared" si="6"/>
        <v>5854</v>
      </c>
      <c r="N42" s="49">
        <f t="shared" si="6"/>
        <v>3860</v>
      </c>
      <c r="O42" s="49">
        <f t="shared" si="6"/>
        <v>1297</v>
      </c>
      <c r="P42" s="49">
        <f t="shared" si="6"/>
        <v>472</v>
      </c>
      <c r="Q42" s="49">
        <f t="shared" si="6"/>
        <v>82</v>
      </c>
      <c r="R42" s="49">
        <f t="shared" si="6"/>
        <v>51</v>
      </c>
      <c r="S42" s="49">
        <f t="shared" si="6"/>
        <v>85</v>
      </c>
      <c r="T42" s="49">
        <f t="shared" si="6"/>
        <v>7</v>
      </c>
      <c r="U42" s="49">
        <f t="shared" si="6"/>
        <v>244892</v>
      </c>
      <c r="V42" s="49">
        <f t="shared" si="6"/>
        <v>233600</v>
      </c>
      <c r="W42" s="49">
        <f t="shared" si="6"/>
        <v>9557</v>
      </c>
      <c r="X42" s="49">
        <f t="shared" si="6"/>
        <v>1735</v>
      </c>
      <c r="Y42" s="49">
        <f t="shared" si="6"/>
        <v>0</v>
      </c>
      <c r="Z42" s="49">
        <f t="shared" si="6"/>
        <v>0</v>
      </c>
      <c r="AA42" s="49">
        <f t="shared" si="6"/>
        <v>0</v>
      </c>
      <c r="AB42" s="49">
        <f t="shared" si="6"/>
        <v>43531</v>
      </c>
      <c r="AC42" s="49">
        <f t="shared" si="6"/>
        <v>6386</v>
      </c>
      <c r="AD42" s="49">
        <f t="shared" si="6"/>
        <v>19872</v>
      </c>
      <c r="AE42" s="49">
        <f t="shared" si="6"/>
        <v>17273</v>
      </c>
      <c r="AF42" s="49">
        <f t="shared" si="6"/>
        <v>15230</v>
      </c>
      <c r="AG42" s="49">
        <f t="shared" si="6"/>
        <v>2043</v>
      </c>
      <c r="AH42" s="49">
        <f t="shared" si="6"/>
        <v>0</v>
      </c>
      <c r="AI42" s="49">
        <f t="shared" si="6"/>
        <v>0</v>
      </c>
      <c r="AJ42" s="49">
        <f t="shared" si="6"/>
        <v>0</v>
      </c>
    </row>
  </sheetData>
  <mergeCells count="25">
    <mergeCell ref="A42:C42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208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174</v>
      </c>
      <c r="B2" s="196" t="s">
        <v>225</v>
      </c>
      <c r="C2" s="196" t="s">
        <v>186</v>
      </c>
      <c r="D2" s="238" t="s">
        <v>221</v>
      </c>
      <c r="E2" s="236"/>
      <c r="F2" s="236"/>
      <c r="G2" s="236"/>
      <c r="H2" s="236"/>
      <c r="I2" s="236"/>
      <c r="J2" s="236"/>
      <c r="K2" s="237"/>
      <c r="L2" s="238" t="s">
        <v>222</v>
      </c>
      <c r="M2" s="236"/>
      <c r="N2" s="236"/>
      <c r="O2" s="236"/>
      <c r="P2" s="236"/>
      <c r="Q2" s="236"/>
      <c r="R2" s="236"/>
      <c r="S2" s="237"/>
      <c r="T2" s="244" t="s">
        <v>223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189</v>
      </c>
      <c r="E3" s="201" t="s">
        <v>193</v>
      </c>
      <c r="F3" s="201" t="s">
        <v>226</v>
      </c>
      <c r="G3" s="201" t="s">
        <v>194</v>
      </c>
      <c r="H3" s="201" t="s">
        <v>297</v>
      </c>
      <c r="I3" s="201" t="s">
        <v>298</v>
      </c>
      <c r="J3" s="234" t="s">
        <v>18</v>
      </c>
      <c r="K3" s="201" t="s">
        <v>227</v>
      </c>
      <c r="L3" s="197" t="s">
        <v>189</v>
      </c>
      <c r="M3" s="201" t="s">
        <v>193</v>
      </c>
      <c r="N3" s="201" t="s">
        <v>226</v>
      </c>
      <c r="O3" s="201" t="s">
        <v>194</v>
      </c>
      <c r="P3" s="201" t="s">
        <v>297</v>
      </c>
      <c r="Q3" s="201" t="s">
        <v>298</v>
      </c>
      <c r="R3" s="234" t="s">
        <v>18</v>
      </c>
      <c r="S3" s="201" t="s">
        <v>227</v>
      </c>
      <c r="T3" s="197" t="s">
        <v>189</v>
      </c>
      <c r="U3" s="201" t="s">
        <v>193</v>
      </c>
      <c r="V3" s="201" t="s">
        <v>226</v>
      </c>
      <c r="W3" s="201" t="s">
        <v>194</v>
      </c>
      <c r="X3" s="201" t="s">
        <v>297</v>
      </c>
      <c r="Y3" s="201" t="s">
        <v>298</v>
      </c>
      <c r="Z3" s="234" t="s">
        <v>18</v>
      </c>
      <c r="AA3" s="201" t="s">
        <v>227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189</v>
      </c>
      <c r="BQ3" s="201" t="s">
        <v>193</v>
      </c>
      <c r="BR3" s="201" t="s">
        <v>226</v>
      </c>
      <c r="BS3" s="201" t="s">
        <v>194</v>
      </c>
      <c r="BT3" s="201" t="s">
        <v>297</v>
      </c>
      <c r="BU3" s="201" t="s">
        <v>298</v>
      </c>
      <c r="BV3" s="234" t="s">
        <v>18</v>
      </c>
      <c r="BW3" s="201" t="s">
        <v>227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189</v>
      </c>
      <c r="AC4" s="201" t="s">
        <v>193</v>
      </c>
      <c r="AD4" s="201" t="s">
        <v>226</v>
      </c>
      <c r="AE4" s="201" t="s">
        <v>194</v>
      </c>
      <c r="AF4" s="201" t="s">
        <v>297</v>
      </c>
      <c r="AG4" s="201" t="s">
        <v>298</v>
      </c>
      <c r="AH4" s="234" t="s">
        <v>18</v>
      </c>
      <c r="AI4" s="201" t="s">
        <v>227</v>
      </c>
      <c r="AJ4" s="197" t="s">
        <v>189</v>
      </c>
      <c r="AK4" s="201" t="s">
        <v>193</v>
      </c>
      <c r="AL4" s="201" t="s">
        <v>226</v>
      </c>
      <c r="AM4" s="201" t="s">
        <v>194</v>
      </c>
      <c r="AN4" s="201" t="s">
        <v>297</v>
      </c>
      <c r="AO4" s="201" t="s">
        <v>298</v>
      </c>
      <c r="AP4" s="234" t="s">
        <v>18</v>
      </c>
      <c r="AQ4" s="201" t="s">
        <v>227</v>
      </c>
      <c r="AR4" s="197" t="s">
        <v>189</v>
      </c>
      <c r="AS4" s="201" t="s">
        <v>193</v>
      </c>
      <c r="AT4" s="201" t="s">
        <v>226</v>
      </c>
      <c r="AU4" s="201" t="s">
        <v>194</v>
      </c>
      <c r="AV4" s="201" t="s">
        <v>297</v>
      </c>
      <c r="AW4" s="201" t="s">
        <v>298</v>
      </c>
      <c r="AX4" s="234" t="s">
        <v>18</v>
      </c>
      <c r="AY4" s="201" t="s">
        <v>227</v>
      </c>
      <c r="AZ4" s="197" t="s">
        <v>189</v>
      </c>
      <c r="BA4" s="201" t="s">
        <v>193</v>
      </c>
      <c r="BB4" s="201" t="s">
        <v>226</v>
      </c>
      <c r="BC4" s="201" t="s">
        <v>194</v>
      </c>
      <c r="BD4" s="201" t="s">
        <v>297</v>
      </c>
      <c r="BE4" s="201" t="s">
        <v>298</v>
      </c>
      <c r="BF4" s="234" t="s">
        <v>18</v>
      </c>
      <c r="BG4" s="201" t="s">
        <v>227</v>
      </c>
      <c r="BH4" s="197" t="s">
        <v>189</v>
      </c>
      <c r="BI4" s="201" t="s">
        <v>193</v>
      </c>
      <c r="BJ4" s="201" t="s">
        <v>226</v>
      </c>
      <c r="BK4" s="201" t="s">
        <v>194</v>
      </c>
      <c r="BL4" s="201" t="s">
        <v>297</v>
      </c>
      <c r="BM4" s="201" t="s">
        <v>298</v>
      </c>
      <c r="BN4" s="234" t="s">
        <v>18</v>
      </c>
      <c r="BO4" s="201" t="s">
        <v>227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182</v>
      </c>
      <c r="E6" s="29" t="s">
        <v>182</v>
      </c>
      <c r="F6" s="29" t="s">
        <v>182</v>
      </c>
      <c r="G6" s="29" t="s">
        <v>182</v>
      </c>
      <c r="H6" s="29" t="s">
        <v>182</v>
      </c>
      <c r="I6" s="29" t="s">
        <v>182</v>
      </c>
      <c r="J6" s="29" t="s">
        <v>182</v>
      </c>
      <c r="K6" s="29" t="s">
        <v>182</v>
      </c>
      <c r="L6" s="21" t="s">
        <v>182</v>
      </c>
      <c r="M6" s="29" t="s">
        <v>182</v>
      </c>
      <c r="N6" s="29" t="s">
        <v>182</v>
      </c>
      <c r="O6" s="29" t="s">
        <v>182</v>
      </c>
      <c r="P6" s="29" t="s">
        <v>182</v>
      </c>
      <c r="Q6" s="29" t="s">
        <v>182</v>
      </c>
      <c r="R6" s="29" t="s">
        <v>182</v>
      </c>
      <c r="S6" s="29" t="s">
        <v>182</v>
      </c>
      <c r="T6" s="21" t="s">
        <v>182</v>
      </c>
      <c r="U6" s="29" t="s">
        <v>182</v>
      </c>
      <c r="V6" s="29" t="s">
        <v>182</v>
      </c>
      <c r="W6" s="29" t="s">
        <v>182</v>
      </c>
      <c r="X6" s="29" t="s">
        <v>182</v>
      </c>
      <c r="Y6" s="29" t="s">
        <v>182</v>
      </c>
      <c r="Z6" s="29" t="s">
        <v>182</v>
      </c>
      <c r="AA6" s="29" t="s">
        <v>182</v>
      </c>
      <c r="AB6" s="21" t="s">
        <v>182</v>
      </c>
      <c r="AC6" s="29" t="s">
        <v>182</v>
      </c>
      <c r="AD6" s="29" t="s">
        <v>182</v>
      </c>
      <c r="AE6" s="29" t="s">
        <v>182</v>
      </c>
      <c r="AF6" s="29" t="s">
        <v>182</v>
      </c>
      <c r="AG6" s="29" t="s">
        <v>182</v>
      </c>
      <c r="AH6" s="29" t="s">
        <v>182</v>
      </c>
      <c r="AI6" s="29" t="s">
        <v>182</v>
      </c>
      <c r="AJ6" s="21" t="s">
        <v>182</v>
      </c>
      <c r="AK6" s="29" t="s">
        <v>182</v>
      </c>
      <c r="AL6" s="29" t="s">
        <v>182</v>
      </c>
      <c r="AM6" s="29" t="s">
        <v>182</v>
      </c>
      <c r="AN6" s="29" t="s">
        <v>182</v>
      </c>
      <c r="AO6" s="29" t="s">
        <v>182</v>
      </c>
      <c r="AP6" s="29" t="s">
        <v>182</v>
      </c>
      <c r="AQ6" s="29" t="s">
        <v>182</v>
      </c>
      <c r="AR6" s="21" t="s">
        <v>182</v>
      </c>
      <c r="AS6" s="29" t="s">
        <v>182</v>
      </c>
      <c r="AT6" s="29" t="s">
        <v>182</v>
      </c>
      <c r="AU6" s="29" t="s">
        <v>182</v>
      </c>
      <c r="AV6" s="29" t="s">
        <v>182</v>
      </c>
      <c r="AW6" s="29" t="s">
        <v>182</v>
      </c>
      <c r="AX6" s="29" t="s">
        <v>182</v>
      </c>
      <c r="AY6" s="29" t="s">
        <v>182</v>
      </c>
      <c r="AZ6" s="21" t="s">
        <v>182</v>
      </c>
      <c r="BA6" s="29" t="s">
        <v>182</v>
      </c>
      <c r="BB6" s="29" t="s">
        <v>182</v>
      </c>
      <c r="BC6" s="29" t="s">
        <v>182</v>
      </c>
      <c r="BD6" s="29" t="s">
        <v>182</v>
      </c>
      <c r="BE6" s="29" t="s">
        <v>182</v>
      </c>
      <c r="BF6" s="29" t="s">
        <v>182</v>
      </c>
      <c r="BG6" s="29" t="s">
        <v>182</v>
      </c>
      <c r="BH6" s="21" t="s">
        <v>182</v>
      </c>
      <c r="BI6" s="29" t="s">
        <v>182</v>
      </c>
      <c r="BJ6" s="29" t="s">
        <v>182</v>
      </c>
      <c r="BK6" s="29" t="s">
        <v>182</v>
      </c>
      <c r="BL6" s="29" t="s">
        <v>182</v>
      </c>
      <c r="BM6" s="29" t="s">
        <v>182</v>
      </c>
      <c r="BN6" s="29" t="s">
        <v>182</v>
      </c>
      <c r="BO6" s="29" t="s">
        <v>182</v>
      </c>
      <c r="BP6" s="21" t="s">
        <v>182</v>
      </c>
      <c r="BQ6" s="29" t="s">
        <v>182</v>
      </c>
      <c r="BR6" s="29" t="s">
        <v>182</v>
      </c>
      <c r="BS6" s="29" t="s">
        <v>182</v>
      </c>
      <c r="BT6" s="29" t="s">
        <v>182</v>
      </c>
      <c r="BU6" s="29" t="s">
        <v>182</v>
      </c>
      <c r="BV6" s="29" t="s">
        <v>182</v>
      </c>
      <c r="BW6" s="29" t="s">
        <v>182</v>
      </c>
    </row>
    <row r="7" spans="1:75" ht="13.5">
      <c r="A7" s="24" t="s">
        <v>105</v>
      </c>
      <c r="B7" s="47" t="s">
        <v>106</v>
      </c>
      <c r="C7" s="48" t="s">
        <v>107</v>
      </c>
      <c r="D7" s="49">
        <f aca="true" t="shared" si="0" ref="D7:D41">SUM(E7:K7)</f>
        <v>15389</v>
      </c>
      <c r="E7" s="49">
        <f aca="true" t="shared" si="1" ref="E7:E41">M7+U7+BQ7</f>
        <v>9272</v>
      </c>
      <c r="F7" s="49">
        <f aca="true" t="shared" si="2" ref="F7:F41">N7+V7+BR7</f>
        <v>4739</v>
      </c>
      <c r="G7" s="49">
        <f aca="true" t="shared" si="3" ref="G7:G41">O7+W7+BS7</f>
        <v>1232</v>
      </c>
      <c r="H7" s="49">
        <f aca="true" t="shared" si="4" ref="H7:H41">P7+X7+BT7</f>
        <v>99</v>
      </c>
      <c r="I7" s="49">
        <f aca="true" t="shared" si="5" ref="I7:I41">Q7+Y7+BU7</f>
        <v>1</v>
      </c>
      <c r="J7" s="49">
        <f aca="true" t="shared" si="6" ref="J7:J41">R7+Z7+BV7</f>
        <v>0</v>
      </c>
      <c r="K7" s="49">
        <f aca="true" t="shared" si="7" ref="K7:K41">S7+AA7+BW7</f>
        <v>46</v>
      </c>
      <c r="L7" s="49">
        <f aca="true" t="shared" si="8" ref="L7:L41">SUM(M7:S7)</f>
        <v>26</v>
      </c>
      <c r="M7" s="49">
        <v>25</v>
      </c>
      <c r="N7" s="49">
        <v>0</v>
      </c>
      <c r="O7" s="49">
        <v>0</v>
      </c>
      <c r="P7" s="49">
        <v>0</v>
      </c>
      <c r="Q7" s="49">
        <v>1</v>
      </c>
      <c r="R7" s="49">
        <v>0</v>
      </c>
      <c r="S7" s="49">
        <v>0</v>
      </c>
      <c r="T7" s="49">
        <f aca="true" t="shared" si="9" ref="T7:T41">SUM(U7:AA7)</f>
        <v>6288</v>
      </c>
      <c r="U7" s="49">
        <f aca="true" t="shared" si="10" ref="U7:U41">AC7+AK7+AS7+BA7+BI7</f>
        <v>172</v>
      </c>
      <c r="V7" s="49">
        <f aca="true" t="shared" si="11" ref="V7:V41">AD7+AL7+AT7+BB7+BJ7</f>
        <v>4739</v>
      </c>
      <c r="W7" s="49">
        <f aca="true" t="shared" si="12" ref="W7:W41">AE7+AM7+AU7+BC7+BK7</f>
        <v>1232</v>
      </c>
      <c r="X7" s="49">
        <f aca="true" t="shared" si="13" ref="X7:X41">AF7+AN7+AV7+BD7+BL7</f>
        <v>99</v>
      </c>
      <c r="Y7" s="49">
        <f aca="true" t="shared" si="14" ref="Y7:Y41">AG7+AO7+AW7+BE7+BM7</f>
        <v>0</v>
      </c>
      <c r="Z7" s="49">
        <f aca="true" t="shared" si="15" ref="Z7:Z41">AH7+AP7+AX7+BF7+BN7</f>
        <v>0</v>
      </c>
      <c r="AA7" s="49">
        <f aca="true" t="shared" si="16" ref="AA7:AA41">AI7+AQ7+AY7+BG7+BO7</f>
        <v>46</v>
      </c>
      <c r="AB7" s="49">
        <f aca="true" t="shared" si="17" ref="AB7:AB41">SUM(AC7:AI7)</f>
        <v>347</v>
      </c>
      <c r="AC7" s="49">
        <v>172</v>
      </c>
      <c r="AD7" s="49">
        <v>175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41">SUM(AK7:AQ7)</f>
        <v>4005</v>
      </c>
      <c r="AK7" s="49">
        <v>0</v>
      </c>
      <c r="AL7" s="49">
        <v>3959</v>
      </c>
      <c r="AM7" s="49">
        <v>0</v>
      </c>
      <c r="AN7" s="49">
        <v>0</v>
      </c>
      <c r="AO7" s="49">
        <v>0</v>
      </c>
      <c r="AP7" s="49">
        <v>0</v>
      </c>
      <c r="AQ7" s="49">
        <v>46</v>
      </c>
      <c r="AR7" s="49">
        <f aca="true" t="shared" si="19" ref="AR7:AR41">SUM(AS7:AY7)</f>
        <v>1936</v>
      </c>
      <c r="AS7" s="49">
        <v>0</v>
      </c>
      <c r="AT7" s="49">
        <v>605</v>
      </c>
      <c r="AU7" s="49">
        <v>1232</v>
      </c>
      <c r="AV7" s="49">
        <v>99</v>
      </c>
      <c r="AW7" s="49">
        <v>0</v>
      </c>
      <c r="AX7" s="49">
        <v>0</v>
      </c>
      <c r="AY7" s="49">
        <v>0</v>
      </c>
      <c r="AZ7" s="49">
        <f aca="true" t="shared" si="20" ref="AZ7:AZ41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41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41">SUM(BQ7:BW7)</f>
        <v>9075</v>
      </c>
      <c r="BQ7" s="49">
        <v>9075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105</v>
      </c>
      <c r="B8" s="47" t="s">
        <v>108</v>
      </c>
      <c r="C8" s="48" t="s">
        <v>109</v>
      </c>
      <c r="D8" s="49">
        <f t="shared" si="0"/>
        <v>4584</v>
      </c>
      <c r="E8" s="49">
        <f t="shared" si="1"/>
        <v>2606</v>
      </c>
      <c r="F8" s="49">
        <f t="shared" si="2"/>
        <v>1404</v>
      </c>
      <c r="G8" s="49">
        <f t="shared" si="3"/>
        <v>452</v>
      </c>
      <c r="H8" s="49">
        <f t="shared" si="4"/>
        <v>17</v>
      </c>
      <c r="I8" s="49">
        <f t="shared" si="5"/>
        <v>52</v>
      </c>
      <c r="J8" s="49">
        <f t="shared" si="6"/>
        <v>1</v>
      </c>
      <c r="K8" s="49">
        <f t="shared" si="7"/>
        <v>52</v>
      </c>
      <c r="L8" s="49">
        <f t="shared" si="8"/>
        <v>589</v>
      </c>
      <c r="M8" s="49">
        <v>589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1977</v>
      </c>
      <c r="U8" s="49">
        <f t="shared" si="10"/>
        <v>0</v>
      </c>
      <c r="V8" s="49">
        <f t="shared" si="11"/>
        <v>1404</v>
      </c>
      <c r="W8" s="49">
        <f t="shared" si="12"/>
        <v>452</v>
      </c>
      <c r="X8" s="49">
        <f t="shared" si="13"/>
        <v>17</v>
      </c>
      <c r="Y8" s="49">
        <f t="shared" si="14"/>
        <v>52</v>
      </c>
      <c r="Z8" s="49">
        <f t="shared" si="15"/>
        <v>0</v>
      </c>
      <c r="AA8" s="49">
        <f t="shared" si="16"/>
        <v>52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851</v>
      </c>
      <c r="AK8" s="49">
        <v>0</v>
      </c>
      <c r="AL8" s="49">
        <v>799</v>
      </c>
      <c r="AM8" s="49">
        <v>0</v>
      </c>
      <c r="AN8" s="49">
        <v>0</v>
      </c>
      <c r="AO8" s="49">
        <v>0</v>
      </c>
      <c r="AP8" s="49">
        <v>0</v>
      </c>
      <c r="AQ8" s="49">
        <v>52</v>
      </c>
      <c r="AR8" s="49">
        <f t="shared" si="19"/>
        <v>1126</v>
      </c>
      <c r="AS8" s="49">
        <v>0</v>
      </c>
      <c r="AT8" s="49">
        <v>605</v>
      </c>
      <c r="AU8" s="49">
        <v>452</v>
      </c>
      <c r="AV8" s="49">
        <v>17</v>
      </c>
      <c r="AW8" s="49">
        <v>52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2018</v>
      </c>
      <c r="BQ8" s="49">
        <v>2017</v>
      </c>
      <c r="BR8" s="49">
        <v>0</v>
      </c>
      <c r="BS8" s="49">
        <v>0</v>
      </c>
      <c r="BT8" s="49">
        <v>0</v>
      </c>
      <c r="BU8" s="49">
        <v>0</v>
      </c>
      <c r="BV8" s="49">
        <v>1</v>
      </c>
      <c r="BW8" s="49">
        <v>0</v>
      </c>
    </row>
    <row r="9" spans="1:75" ht="13.5">
      <c r="A9" s="24" t="s">
        <v>105</v>
      </c>
      <c r="B9" s="47" t="s">
        <v>110</v>
      </c>
      <c r="C9" s="48" t="s">
        <v>111</v>
      </c>
      <c r="D9" s="49">
        <f t="shared" si="0"/>
        <v>5609</v>
      </c>
      <c r="E9" s="49">
        <f t="shared" si="1"/>
        <v>2930</v>
      </c>
      <c r="F9" s="49">
        <f t="shared" si="2"/>
        <v>1346</v>
      </c>
      <c r="G9" s="49">
        <f t="shared" si="3"/>
        <v>773</v>
      </c>
      <c r="H9" s="49">
        <f t="shared" si="4"/>
        <v>170</v>
      </c>
      <c r="I9" s="49">
        <f t="shared" si="5"/>
        <v>325</v>
      </c>
      <c r="J9" s="49">
        <f t="shared" si="6"/>
        <v>0</v>
      </c>
      <c r="K9" s="49">
        <f t="shared" si="7"/>
        <v>65</v>
      </c>
      <c r="L9" s="49">
        <f t="shared" si="8"/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f t="shared" si="9"/>
        <v>2647</v>
      </c>
      <c r="U9" s="49">
        <f t="shared" si="10"/>
        <v>0</v>
      </c>
      <c r="V9" s="49">
        <f t="shared" si="11"/>
        <v>1341</v>
      </c>
      <c r="W9" s="49">
        <f t="shared" si="12"/>
        <v>746</v>
      </c>
      <c r="X9" s="49">
        <f t="shared" si="13"/>
        <v>170</v>
      </c>
      <c r="Y9" s="49">
        <f t="shared" si="14"/>
        <v>325</v>
      </c>
      <c r="Z9" s="49">
        <f t="shared" si="15"/>
        <v>0</v>
      </c>
      <c r="AA9" s="49">
        <f t="shared" si="16"/>
        <v>65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838</v>
      </c>
      <c r="AK9" s="49">
        <v>0</v>
      </c>
      <c r="AL9" s="49">
        <v>838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1809</v>
      </c>
      <c r="AS9" s="49">
        <v>0</v>
      </c>
      <c r="AT9" s="49">
        <v>503</v>
      </c>
      <c r="AU9" s="49">
        <v>746</v>
      </c>
      <c r="AV9" s="49">
        <v>170</v>
      </c>
      <c r="AW9" s="49">
        <v>325</v>
      </c>
      <c r="AX9" s="49">
        <v>0</v>
      </c>
      <c r="AY9" s="49">
        <v>65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2962</v>
      </c>
      <c r="BQ9" s="49">
        <v>2930</v>
      </c>
      <c r="BR9" s="49">
        <v>5</v>
      </c>
      <c r="BS9" s="49">
        <v>27</v>
      </c>
      <c r="BT9" s="49">
        <v>0</v>
      </c>
      <c r="BU9" s="49">
        <v>0</v>
      </c>
      <c r="BV9" s="49">
        <v>0</v>
      </c>
      <c r="BW9" s="49">
        <v>0</v>
      </c>
    </row>
    <row r="10" spans="1:75" ht="13.5">
      <c r="A10" s="24" t="s">
        <v>105</v>
      </c>
      <c r="B10" s="47" t="s">
        <v>112</v>
      </c>
      <c r="C10" s="48" t="s">
        <v>113</v>
      </c>
      <c r="D10" s="49">
        <f t="shared" si="0"/>
        <v>1846</v>
      </c>
      <c r="E10" s="49">
        <f t="shared" si="1"/>
        <v>910</v>
      </c>
      <c r="F10" s="49">
        <f t="shared" si="2"/>
        <v>37</v>
      </c>
      <c r="G10" s="49">
        <f t="shared" si="3"/>
        <v>627</v>
      </c>
      <c r="H10" s="49">
        <f t="shared" si="4"/>
        <v>231</v>
      </c>
      <c r="I10" s="49">
        <f t="shared" si="5"/>
        <v>41</v>
      </c>
      <c r="J10" s="49">
        <f t="shared" si="6"/>
        <v>0</v>
      </c>
      <c r="K10" s="49">
        <f t="shared" si="7"/>
        <v>0</v>
      </c>
      <c r="L10" s="49">
        <f t="shared" si="8"/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f t="shared" si="9"/>
        <v>899</v>
      </c>
      <c r="U10" s="49">
        <f t="shared" si="10"/>
        <v>0</v>
      </c>
      <c r="V10" s="49">
        <f t="shared" si="11"/>
        <v>0</v>
      </c>
      <c r="W10" s="49">
        <f t="shared" si="12"/>
        <v>627</v>
      </c>
      <c r="X10" s="49">
        <f t="shared" si="13"/>
        <v>231</v>
      </c>
      <c r="Y10" s="49">
        <f t="shared" si="14"/>
        <v>41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899</v>
      </c>
      <c r="AS10" s="49">
        <v>0</v>
      </c>
      <c r="AT10" s="49">
        <v>0</v>
      </c>
      <c r="AU10" s="49">
        <v>627</v>
      </c>
      <c r="AV10" s="49">
        <v>231</v>
      </c>
      <c r="AW10" s="49">
        <v>41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947</v>
      </c>
      <c r="BQ10" s="49">
        <v>910</v>
      </c>
      <c r="BR10" s="49">
        <v>37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</row>
    <row r="11" spans="1:75" ht="13.5">
      <c r="A11" s="24" t="s">
        <v>105</v>
      </c>
      <c r="B11" s="47" t="s">
        <v>114</v>
      </c>
      <c r="C11" s="48" t="s">
        <v>115</v>
      </c>
      <c r="D11" s="49">
        <f t="shared" si="0"/>
        <v>3079</v>
      </c>
      <c r="E11" s="49">
        <f t="shared" si="1"/>
        <v>2063</v>
      </c>
      <c r="F11" s="49">
        <f t="shared" si="2"/>
        <v>647</v>
      </c>
      <c r="G11" s="49">
        <f t="shared" si="3"/>
        <v>318</v>
      </c>
      <c r="H11" s="49">
        <f t="shared" si="4"/>
        <v>51</v>
      </c>
      <c r="I11" s="49">
        <f t="shared" si="5"/>
        <v>0</v>
      </c>
      <c r="J11" s="49">
        <f t="shared" si="6"/>
        <v>0</v>
      </c>
      <c r="K11" s="49">
        <f t="shared" si="7"/>
        <v>0</v>
      </c>
      <c r="L11" s="49">
        <f t="shared" si="8"/>
        <v>1898</v>
      </c>
      <c r="M11" s="49">
        <v>1529</v>
      </c>
      <c r="N11" s="49">
        <v>0</v>
      </c>
      <c r="O11" s="49">
        <v>318</v>
      </c>
      <c r="P11" s="49">
        <v>51</v>
      </c>
      <c r="Q11" s="49">
        <v>0</v>
      </c>
      <c r="R11" s="49">
        <v>0</v>
      </c>
      <c r="S11" s="49">
        <v>0</v>
      </c>
      <c r="T11" s="49">
        <f t="shared" si="9"/>
        <v>637</v>
      </c>
      <c r="U11" s="49">
        <f t="shared" si="10"/>
        <v>0</v>
      </c>
      <c r="V11" s="49">
        <f t="shared" si="11"/>
        <v>637</v>
      </c>
      <c r="W11" s="49">
        <f t="shared" si="12"/>
        <v>0</v>
      </c>
      <c r="X11" s="49">
        <f t="shared" si="13"/>
        <v>0</v>
      </c>
      <c r="Y11" s="49">
        <f t="shared" si="14"/>
        <v>0</v>
      </c>
      <c r="Z11" s="49">
        <f t="shared" si="15"/>
        <v>0</v>
      </c>
      <c r="AA11" s="49">
        <f t="shared" si="16"/>
        <v>0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637</v>
      </c>
      <c r="AS11" s="49">
        <v>0</v>
      </c>
      <c r="AT11" s="49">
        <v>637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544</v>
      </c>
      <c r="BQ11" s="49">
        <v>534</v>
      </c>
      <c r="BR11" s="49">
        <v>10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</row>
    <row r="12" spans="1:75" ht="13.5">
      <c r="A12" s="24" t="s">
        <v>105</v>
      </c>
      <c r="B12" s="47" t="s">
        <v>116</v>
      </c>
      <c r="C12" s="48" t="s">
        <v>117</v>
      </c>
      <c r="D12" s="49">
        <f t="shared" si="0"/>
        <v>2567</v>
      </c>
      <c r="E12" s="49">
        <f t="shared" si="1"/>
        <v>1734</v>
      </c>
      <c r="F12" s="49">
        <f t="shared" si="2"/>
        <v>62</v>
      </c>
      <c r="G12" s="49">
        <f t="shared" si="3"/>
        <v>526</v>
      </c>
      <c r="H12" s="49">
        <f t="shared" si="4"/>
        <v>126</v>
      </c>
      <c r="I12" s="49">
        <f t="shared" si="5"/>
        <v>34</v>
      </c>
      <c r="J12" s="49">
        <f t="shared" si="6"/>
        <v>85</v>
      </c>
      <c r="K12" s="49">
        <f t="shared" si="7"/>
        <v>0</v>
      </c>
      <c r="L12" s="49">
        <f t="shared" si="8"/>
        <v>323</v>
      </c>
      <c r="M12" s="49">
        <v>301</v>
      </c>
      <c r="N12" s="49">
        <v>22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771</v>
      </c>
      <c r="U12" s="49">
        <f t="shared" si="10"/>
        <v>0</v>
      </c>
      <c r="V12" s="49">
        <f t="shared" si="11"/>
        <v>0</v>
      </c>
      <c r="W12" s="49">
        <f t="shared" si="12"/>
        <v>526</v>
      </c>
      <c r="X12" s="49">
        <f t="shared" si="13"/>
        <v>126</v>
      </c>
      <c r="Y12" s="49">
        <f t="shared" si="14"/>
        <v>34</v>
      </c>
      <c r="Z12" s="49">
        <f t="shared" si="15"/>
        <v>85</v>
      </c>
      <c r="AA12" s="49">
        <f t="shared" si="16"/>
        <v>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771</v>
      </c>
      <c r="AS12" s="49">
        <v>0</v>
      </c>
      <c r="AT12" s="49">
        <v>0</v>
      </c>
      <c r="AU12" s="49">
        <v>526</v>
      </c>
      <c r="AV12" s="49">
        <v>126</v>
      </c>
      <c r="AW12" s="49">
        <v>34</v>
      </c>
      <c r="AX12" s="49">
        <v>85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1473</v>
      </c>
      <c r="BQ12" s="49">
        <v>1433</v>
      </c>
      <c r="BR12" s="49">
        <v>40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105</v>
      </c>
      <c r="B13" s="47" t="s">
        <v>118</v>
      </c>
      <c r="C13" s="48" t="s">
        <v>119</v>
      </c>
      <c r="D13" s="49">
        <f t="shared" si="0"/>
        <v>7150</v>
      </c>
      <c r="E13" s="49">
        <f t="shared" si="1"/>
        <v>4867</v>
      </c>
      <c r="F13" s="49">
        <f t="shared" si="2"/>
        <v>82</v>
      </c>
      <c r="G13" s="49">
        <f t="shared" si="3"/>
        <v>1318</v>
      </c>
      <c r="H13" s="49">
        <f t="shared" si="4"/>
        <v>743</v>
      </c>
      <c r="I13" s="49">
        <f t="shared" si="5"/>
        <v>91</v>
      </c>
      <c r="J13" s="49">
        <f t="shared" si="6"/>
        <v>16</v>
      </c>
      <c r="K13" s="49">
        <f t="shared" si="7"/>
        <v>33</v>
      </c>
      <c r="L13" s="49">
        <f t="shared" si="8"/>
        <v>232</v>
      </c>
      <c r="M13" s="49">
        <v>232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6918</v>
      </c>
      <c r="U13" s="49">
        <f t="shared" si="10"/>
        <v>4635</v>
      </c>
      <c r="V13" s="49">
        <f t="shared" si="11"/>
        <v>82</v>
      </c>
      <c r="W13" s="49">
        <f t="shared" si="12"/>
        <v>1318</v>
      </c>
      <c r="X13" s="49">
        <f t="shared" si="13"/>
        <v>743</v>
      </c>
      <c r="Y13" s="49">
        <f t="shared" si="14"/>
        <v>91</v>
      </c>
      <c r="Z13" s="49">
        <f t="shared" si="15"/>
        <v>16</v>
      </c>
      <c r="AA13" s="49">
        <f t="shared" si="16"/>
        <v>33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943</v>
      </c>
      <c r="AK13" s="49">
        <v>0</v>
      </c>
      <c r="AL13" s="49">
        <v>0</v>
      </c>
      <c r="AM13" s="49">
        <v>943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5975</v>
      </c>
      <c r="AS13" s="49">
        <v>4635</v>
      </c>
      <c r="AT13" s="49">
        <v>82</v>
      </c>
      <c r="AU13" s="49">
        <v>375</v>
      </c>
      <c r="AV13" s="49">
        <v>743</v>
      </c>
      <c r="AW13" s="49">
        <v>91</v>
      </c>
      <c r="AX13" s="49">
        <v>16</v>
      </c>
      <c r="AY13" s="49">
        <v>33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</row>
    <row r="14" spans="1:75" ht="13.5">
      <c r="A14" s="24" t="s">
        <v>105</v>
      </c>
      <c r="B14" s="47" t="s">
        <v>120</v>
      </c>
      <c r="C14" s="48" t="s">
        <v>121</v>
      </c>
      <c r="D14" s="49">
        <f t="shared" si="0"/>
        <v>207</v>
      </c>
      <c r="E14" s="49">
        <f t="shared" si="1"/>
        <v>133</v>
      </c>
      <c r="F14" s="49">
        <f t="shared" si="2"/>
        <v>38</v>
      </c>
      <c r="G14" s="49">
        <f t="shared" si="3"/>
        <v>33</v>
      </c>
      <c r="H14" s="49">
        <f t="shared" si="4"/>
        <v>1</v>
      </c>
      <c r="I14" s="49">
        <f t="shared" si="5"/>
        <v>0</v>
      </c>
      <c r="J14" s="49">
        <f t="shared" si="6"/>
        <v>0</v>
      </c>
      <c r="K14" s="49">
        <f t="shared" si="7"/>
        <v>2</v>
      </c>
      <c r="L14" s="49">
        <f t="shared" si="8"/>
        <v>1</v>
      </c>
      <c r="M14" s="49">
        <v>0</v>
      </c>
      <c r="N14" s="49">
        <v>0</v>
      </c>
      <c r="O14" s="49">
        <v>0</v>
      </c>
      <c r="P14" s="49">
        <v>1</v>
      </c>
      <c r="Q14" s="49">
        <v>0</v>
      </c>
      <c r="R14" s="49">
        <v>0</v>
      </c>
      <c r="S14" s="49">
        <v>0</v>
      </c>
      <c r="T14" s="49">
        <f t="shared" si="9"/>
        <v>73</v>
      </c>
      <c r="U14" s="49">
        <f t="shared" si="10"/>
        <v>0</v>
      </c>
      <c r="V14" s="49">
        <f t="shared" si="11"/>
        <v>38</v>
      </c>
      <c r="W14" s="49">
        <f t="shared" si="12"/>
        <v>33</v>
      </c>
      <c r="X14" s="49">
        <f t="shared" si="13"/>
        <v>0</v>
      </c>
      <c r="Y14" s="49">
        <f t="shared" si="14"/>
        <v>0</v>
      </c>
      <c r="Z14" s="49">
        <f t="shared" si="15"/>
        <v>0</v>
      </c>
      <c r="AA14" s="49">
        <f t="shared" si="16"/>
        <v>2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38</v>
      </c>
      <c r="AK14" s="49">
        <v>0</v>
      </c>
      <c r="AL14" s="49">
        <v>38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35</v>
      </c>
      <c r="AS14" s="49">
        <v>0</v>
      </c>
      <c r="AT14" s="49">
        <v>0</v>
      </c>
      <c r="AU14" s="49">
        <v>33</v>
      </c>
      <c r="AV14" s="49">
        <v>0</v>
      </c>
      <c r="AW14" s="49">
        <v>0</v>
      </c>
      <c r="AX14" s="49">
        <v>0</v>
      </c>
      <c r="AY14" s="49">
        <v>2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133</v>
      </c>
      <c r="BQ14" s="49">
        <v>133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105</v>
      </c>
      <c r="B15" s="47" t="s">
        <v>122</v>
      </c>
      <c r="C15" s="48" t="s">
        <v>123</v>
      </c>
      <c r="D15" s="49">
        <f t="shared" si="0"/>
        <v>570</v>
      </c>
      <c r="E15" s="49">
        <f t="shared" si="1"/>
        <v>348</v>
      </c>
      <c r="F15" s="49">
        <f t="shared" si="2"/>
        <v>108</v>
      </c>
      <c r="G15" s="49">
        <f t="shared" si="3"/>
        <v>98</v>
      </c>
      <c r="H15" s="49">
        <f t="shared" si="4"/>
        <v>10</v>
      </c>
      <c r="I15" s="49">
        <f t="shared" si="5"/>
        <v>3</v>
      </c>
      <c r="J15" s="49">
        <f t="shared" si="6"/>
        <v>0</v>
      </c>
      <c r="K15" s="49">
        <f t="shared" si="7"/>
        <v>3</v>
      </c>
      <c r="L15" s="49">
        <f t="shared" si="8"/>
        <v>68</v>
      </c>
      <c r="M15" s="49">
        <v>3</v>
      </c>
      <c r="N15" s="49">
        <v>62</v>
      </c>
      <c r="O15" s="49">
        <v>0</v>
      </c>
      <c r="P15" s="49">
        <v>0</v>
      </c>
      <c r="Q15" s="49">
        <v>3</v>
      </c>
      <c r="R15" s="49">
        <v>0</v>
      </c>
      <c r="S15" s="49">
        <v>0</v>
      </c>
      <c r="T15" s="49">
        <f t="shared" si="9"/>
        <v>157</v>
      </c>
      <c r="U15" s="49">
        <f t="shared" si="10"/>
        <v>0</v>
      </c>
      <c r="V15" s="49">
        <f t="shared" si="11"/>
        <v>46</v>
      </c>
      <c r="W15" s="49">
        <f t="shared" si="12"/>
        <v>98</v>
      </c>
      <c r="X15" s="49">
        <f t="shared" si="13"/>
        <v>10</v>
      </c>
      <c r="Y15" s="49">
        <f t="shared" si="14"/>
        <v>0</v>
      </c>
      <c r="Z15" s="49">
        <f t="shared" si="15"/>
        <v>0</v>
      </c>
      <c r="AA15" s="49">
        <f t="shared" si="16"/>
        <v>3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46</v>
      </c>
      <c r="AK15" s="49">
        <v>0</v>
      </c>
      <c r="AL15" s="49">
        <v>46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111</v>
      </c>
      <c r="AS15" s="49">
        <v>0</v>
      </c>
      <c r="AT15" s="49">
        <v>0</v>
      </c>
      <c r="AU15" s="49">
        <v>98</v>
      </c>
      <c r="AV15" s="49">
        <v>10</v>
      </c>
      <c r="AW15" s="49">
        <v>0</v>
      </c>
      <c r="AX15" s="49">
        <v>0</v>
      </c>
      <c r="AY15" s="49">
        <v>3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345</v>
      </c>
      <c r="BQ15" s="49">
        <v>345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105</v>
      </c>
      <c r="B16" s="47" t="s">
        <v>124</v>
      </c>
      <c r="C16" s="48" t="s">
        <v>125</v>
      </c>
      <c r="D16" s="49">
        <f t="shared" si="0"/>
        <v>277</v>
      </c>
      <c r="E16" s="49">
        <f t="shared" si="1"/>
        <v>175</v>
      </c>
      <c r="F16" s="49">
        <f t="shared" si="2"/>
        <v>49</v>
      </c>
      <c r="G16" s="49">
        <f t="shared" si="3"/>
        <v>46</v>
      </c>
      <c r="H16" s="49">
        <f t="shared" si="4"/>
        <v>5</v>
      </c>
      <c r="I16" s="49">
        <f t="shared" si="5"/>
        <v>0</v>
      </c>
      <c r="J16" s="49">
        <f t="shared" si="6"/>
        <v>0</v>
      </c>
      <c r="K16" s="49">
        <f t="shared" si="7"/>
        <v>2</v>
      </c>
      <c r="L16" s="49">
        <f t="shared" si="8"/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9"/>
        <v>102</v>
      </c>
      <c r="U16" s="49">
        <f t="shared" si="10"/>
        <v>0</v>
      </c>
      <c r="V16" s="49">
        <f t="shared" si="11"/>
        <v>49</v>
      </c>
      <c r="W16" s="49">
        <f t="shared" si="12"/>
        <v>46</v>
      </c>
      <c r="X16" s="49">
        <f t="shared" si="13"/>
        <v>5</v>
      </c>
      <c r="Y16" s="49">
        <f t="shared" si="14"/>
        <v>0</v>
      </c>
      <c r="Z16" s="49">
        <f t="shared" si="15"/>
        <v>0</v>
      </c>
      <c r="AA16" s="49">
        <f t="shared" si="16"/>
        <v>2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49</v>
      </c>
      <c r="AK16" s="49">
        <v>0</v>
      </c>
      <c r="AL16" s="49">
        <v>49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53</v>
      </c>
      <c r="AS16" s="49">
        <v>0</v>
      </c>
      <c r="AT16" s="49">
        <v>0</v>
      </c>
      <c r="AU16" s="49">
        <v>46</v>
      </c>
      <c r="AV16" s="49">
        <v>5</v>
      </c>
      <c r="AW16" s="49">
        <v>0</v>
      </c>
      <c r="AX16" s="49">
        <v>0</v>
      </c>
      <c r="AY16" s="49">
        <v>2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175</v>
      </c>
      <c r="BQ16" s="49">
        <v>175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105</v>
      </c>
      <c r="B17" s="47" t="s">
        <v>126</v>
      </c>
      <c r="C17" s="48" t="s">
        <v>127</v>
      </c>
      <c r="D17" s="49">
        <f t="shared" si="0"/>
        <v>168</v>
      </c>
      <c r="E17" s="49">
        <f t="shared" si="1"/>
        <v>123</v>
      </c>
      <c r="F17" s="49">
        <f t="shared" si="2"/>
        <v>23</v>
      </c>
      <c r="G17" s="49">
        <f t="shared" si="3"/>
        <v>18</v>
      </c>
      <c r="H17" s="49">
        <f t="shared" si="4"/>
        <v>4</v>
      </c>
      <c r="I17" s="49">
        <f t="shared" si="5"/>
        <v>0</v>
      </c>
      <c r="J17" s="49">
        <f t="shared" si="6"/>
        <v>0</v>
      </c>
      <c r="K17" s="49">
        <f t="shared" si="7"/>
        <v>0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45</v>
      </c>
      <c r="U17" s="49">
        <f t="shared" si="10"/>
        <v>0</v>
      </c>
      <c r="V17" s="49">
        <f t="shared" si="11"/>
        <v>23</v>
      </c>
      <c r="W17" s="49">
        <f t="shared" si="12"/>
        <v>18</v>
      </c>
      <c r="X17" s="49">
        <f t="shared" si="13"/>
        <v>4</v>
      </c>
      <c r="Y17" s="49">
        <f t="shared" si="14"/>
        <v>0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23</v>
      </c>
      <c r="AK17" s="49">
        <v>0</v>
      </c>
      <c r="AL17" s="49">
        <v>23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22</v>
      </c>
      <c r="AS17" s="49">
        <v>0</v>
      </c>
      <c r="AT17" s="49">
        <v>0</v>
      </c>
      <c r="AU17" s="49">
        <v>18</v>
      </c>
      <c r="AV17" s="49">
        <v>4</v>
      </c>
      <c r="AW17" s="49">
        <v>0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123</v>
      </c>
      <c r="BQ17" s="49">
        <v>123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</row>
    <row r="18" spans="1:75" ht="13.5">
      <c r="A18" s="24" t="s">
        <v>105</v>
      </c>
      <c r="B18" s="47" t="s">
        <v>128</v>
      </c>
      <c r="C18" s="48" t="s">
        <v>129</v>
      </c>
      <c r="D18" s="49">
        <f t="shared" si="0"/>
        <v>63</v>
      </c>
      <c r="E18" s="49">
        <f t="shared" si="1"/>
        <v>37</v>
      </c>
      <c r="F18" s="49">
        <f t="shared" si="2"/>
        <v>17</v>
      </c>
      <c r="G18" s="49">
        <f t="shared" si="3"/>
        <v>6</v>
      </c>
      <c r="H18" s="49">
        <f t="shared" si="4"/>
        <v>1</v>
      </c>
      <c r="I18" s="49">
        <f t="shared" si="5"/>
        <v>1</v>
      </c>
      <c r="J18" s="49">
        <f t="shared" si="6"/>
        <v>1</v>
      </c>
      <c r="K18" s="49">
        <f t="shared" si="7"/>
        <v>0</v>
      </c>
      <c r="L18" s="49">
        <f t="shared" si="8"/>
        <v>36</v>
      </c>
      <c r="M18" s="49">
        <v>21</v>
      </c>
      <c r="N18" s="49">
        <v>8</v>
      </c>
      <c r="O18" s="49">
        <v>5</v>
      </c>
      <c r="P18" s="49">
        <v>1</v>
      </c>
      <c r="Q18" s="49">
        <v>1</v>
      </c>
      <c r="R18" s="49">
        <v>0</v>
      </c>
      <c r="S18" s="49">
        <v>0</v>
      </c>
      <c r="T18" s="49">
        <f t="shared" si="9"/>
        <v>6</v>
      </c>
      <c r="U18" s="49">
        <f t="shared" si="10"/>
        <v>0</v>
      </c>
      <c r="V18" s="49">
        <f t="shared" si="11"/>
        <v>6</v>
      </c>
      <c r="W18" s="49">
        <f t="shared" si="12"/>
        <v>0</v>
      </c>
      <c r="X18" s="49">
        <f t="shared" si="13"/>
        <v>0</v>
      </c>
      <c r="Y18" s="49">
        <f t="shared" si="14"/>
        <v>0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6</v>
      </c>
      <c r="AS18" s="49">
        <v>0</v>
      </c>
      <c r="AT18" s="49">
        <v>6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21</v>
      </c>
      <c r="BQ18" s="49">
        <v>16</v>
      </c>
      <c r="BR18" s="49">
        <v>3</v>
      </c>
      <c r="BS18" s="49">
        <v>1</v>
      </c>
      <c r="BT18" s="49">
        <v>0</v>
      </c>
      <c r="BU18" s="49">
        <v>0</v>
      </c>
      <c r="BV18" s="49">
        <v>1</v>
      </c>
      <c r="BW18" s="49">
        <v>0</v>
      </c>
    </row>
    <row r="19" spans="1:75" ht="13.5">
      <c r="A19" s="24" t="s">
        <v>105</v>
      </c>
      <c r="B19" s="47" t="s">
        <v>130</v>
      </c>
      <c r="C19" s="48" t="s">
        <v>131</v>
      </c>
      <c r="D19" s="49">
        <f t="shared" si="0"/>
        <v>1332</v>
      </c>
      <c r="E19" s="49">
        <f t="shared" si="1"/>
        <v>894</v>
      </c>
      <c r="F19" s="49">
        <f t="shared" si="2"/>
        <v>235</v>
      </c>
      <c r="G19" s="49">
        <f t="shared" si="3"/>
        <v>175</v>
      </c>
      <c r="H19" s="49">
        <f t="shared" si="4"/>
        <v>22</v>
      </c>
      <c r="I19" s="49">
        <f t="shared" si="5"/>
        <v>0</v>
      </c>
      <c r="J19" s="49">
        <f t="shared" si="6"/>
        <v>0</v>
      </c>
      <c r="K19" s="49">
        <f t="shared" si="7"/>
        <v>6</v>
      </c>
      <c r="L19" s="49">
        <f t="shared" si="8"/>
        <v>19</v>
      </c>
      <c r="M19" s="49">
        <v>19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9"/>
        <v>438</v>
      </c>
      <c r="U19" s="49">
        <f t="shared" si="10"/>
        <v>0</v>
      </c>
      <c r="V19" s="49">
        <f t="shared" si="11"/>
        <v>235</v>
      </c>
      <c r="W19" s="49">
        <f t="shared" si="12"/>
        <v>175</v>
      </c>
      <c r="X19" s="49">
        <f t="shared" si="13"/>
        <v>22</v>
      </c>
      <c r="Y19" s="49">
        <f t="shared" si="14"/>
        <v>0</v>
      </c>
      <c r="Z19" s="49">
        <f t="shared" si="15"/>
        <v>0</v>
      </c>
      <c r="AA19" s="49">
        <f t="shared" si="16"/>
        <v>6</v>
      </c>
      <c r="AB19" s="49">
        <f t="shared" si="17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235</v>
      </c>
      <c r="AK19" s="49">
        <v>0</v>
      </c>
      <c r="AL19" s="49">
        <v>235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203</v>
      </c>
      <c r="AS19" s="49">
        <v>0</v>
      </c>
      <c r="AT19" s="49">
        <v>0</v>
      </c>
      <c r="AU19" s="49">
        <v>175</v>
      </c>
      <c r="AV19" s="49">
        <v>22</v>
      </c>
      <c r="AW19" s="49">
        <v>0</v>
      </c>
      <c r="AX19" s="49">
        <v>0</v>
      </c>
      <c r="AY19" s="49">
        <v>6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875</v>
      </c>
      <c r="BQ19" s="49">
        <v>875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105</v>
      </c>
      <c r="B20" s="47" t="s">
        <v>132</v>
      </c>
      <c r="C20" s="48" t="s">
        <v>133</v>
      </c>
      <c r="D20" s="49">
        <f t="shared" si="0"/>
        <v>1083</v>
      </c>
      <c r="E20" s="49">
        <f t="shared" si="1"/>
        <v>633</v>
      </c>
      <c r="F20" s="49">
        <f t="shared" si="2"/>
        <v>241</v>
      </c>
      <c r="G20" s="49">
        <f t="shared" si="3"/>
        <v>196</v>
      </c>
      <c r="H20" s="49">
        <f t="shared" si="4"/>
        <v>10</v>
      </c>
      <c r="I20" s="49">
        <f t="shared" si="5"/>
        <v>0</v>
      </c>
      <c r="J20" s="49">
        <f t="shared" si="6"/>
        <v>0</v>
      </c>
      <c r="K20" s="49">
        <f t="shared" si="7"/>
        <v>3</v>
      </c>
      <c r="L20" s="49">
        <f t="shared" si="8"/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450</v>
      </c>
      <c r="U20" s="49">
        <f t="shared" si="10"/>
        <v>0</v>
      </c>
      <c r="V20" s="49">
        <f t="shared" si="11"/>
        <v>241</v>
      </c>
      <c r="W20" s="49">
        <f t="shared" si="12"/>
        <v>196</v>
      </c>
      <c r="X20" s="49">
        <f t="shared" si="13"/>
        <v>10</v>
      </c>
      <c r="Y20" s="49">
        <f t="shared" si="14"/>
        <v>0</v>
      </c>
      <c r="Z20" s="49">
        <f t="shared" si="15"/>
        <v>0</v>
      </c>
      <c r="AA20" s="49">
        <f t="shared" si="16"/>
        <v>3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194</v>
      </c>
      <c r="AK20" s="49">
        <v>0</v>
      </c>
      <c r="AL20" s="49">
        <v>194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256</v>
      </c>
      <c r="AS20" s="49">
        <v>0</v>
      </c>
      <c r="AT20" s="49">
        <v>47</v>
      </c>
      <c r="AU20" s="49">
        <v>196</v>
      </c>
      <c r="AV20" s="49">
        <v>10</v>
      </c>
      <c r="AW20" s="49">
        <v>0</v>
      </c>
      <c r="AX20" s="49">
        <v>0</v>
      </c>
      <c r="AY20" s="49">
        <v>3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633</v>
      </c>
      <c r="BQ20" s="49">
        <v>633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105</v>
      </c>
      <c r="B21" s="47" t="s">
        <v>134</v>
      </c>
      <c r="C21" s="48" t="s">
        <v>135</v>
      </c>
      <c r="D21" s="49">
        <f t="shared" si="0"/>
        <v>1222</v>
      </c>
      <c r="E21" s="49">
        <f t="shared" si="1"/>
        <v>920</v>
      </c>
      <c r="F21" s="49">
        <f t="shared" si="2"/>
        <v>178</v>
      </c>
      <c r="G21" s="49">
        <f t="shared" si="3"/>
        <v>112</v>
      </c>
      <c r="H21" s="49">
        <f t="shared" si="4"/>
        <v>10</v>
      </c>
      <c r="I21" s="49">
        <f t="shared" si="5"/>
        <v>0</v>
      </c>
      <c r="J21" s="49">
        <f t="shared" si="6"/>
        <v>0</v>
      </c>
      <c r="K21" s="49">
        <f t="shared" si="7"/>
        <v>2</v>
      </c>
      <c r="L21" s="49">
        <f t="shared" si="8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9"/>
        <v>302</v>
      </c>
      <c r="U21" s="49">
        <f t="shared" si="10"/>
        <v>0</v>
      </c>
      <c r="V21" s="49">
        <f t="shared" si="11"/>
        <v>178</v>
      </c>
      <c r="W21" s="49">
        <f t="shared" si="12"/>
        <v>112</v>
      </c>
      <c r="X21" s="49">
        <f t="shared" si="13"/>
        <v>10</v>
      </c>
      <c r="Y21" s="49">
        <f t="shared" si="14"/>
        <v>0</v>
      </c>
      <c r="Z21" s="49">
        <f t="shared" si="15"/>
        <v>0</v>
      </c>
      <c r="AA21" s="49">
        <f t="shared" si="16"/>
        <v>2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178</v>
      </c>
      <c r="AK21" s="49">
        <v>0</v>
      </c>
      <c r="AL21" s="49">
        <v>178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124</v>
      </c>
      <c r="AS21" s="49">
        <v>0</v>
      </c>
      <c r="AT21" s="49">
        <v>0</v>
      </c>
      <c r="AU21" s="49">
        <v>112</v>
      </c>
      <c r="AV21" s="49">
        <v>10</v>
      </c>
      <c r="AW21" s="49">
        <v>0</v>
      </c>
      <c r="AX21" s="49">
        <v>0</v>
      </c>
      <c r="AY21" s="49">
        <v>2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920</v>
      </c>
      <c r="BQ21" s="49">
        <v>920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105</v>
      </c>
      <c r="B22" s="47" t="s">
        <v>136</v>
      </c>
      <c r="C22" s="48" t="s">
        <v>137</v>
      </c>
      <c r="D22" s="49">
        <f t="shared" si="0"/>
        <v>2560</v>
      </c>
      <c r="E22" s="49">
        <f t="shared" si="1"/>
        <v>1776</v>
      </c>
      <c r="F22" s="49">
        <f t="shared" si="2"/>
        <v>605</v>
      </c>
      <c r="G22" s="49">
        <f t="shared" si="3"/>
        <v>139</v>
      </c>
      <c r="H22" s="49">
        <f t="shared" si="4"/>
        <v>21</v>
      </c>
      <c r="I22" s="49">
        <f t="shared" si="5"/>
        <v>14</v>
      </c>
      <c r="J22" s="49">
        <f t="shared" si="6"/>
        <v>0</v>
      </c>
      <c r="K22" s="49">
        <f t="shared" si="7"/>
        <v>5</v>
      </c>
      <c r="L22" s="49">
        <f t="shared" si="8"/>
        <v>349</v>
      </c>
      <c r="M22" s="49">
        <v>0</v>
      </c>
      <c r="N22" s="49">
        <v>335</v>
      </c>
      <c r="O22" s="49">
        <v>0</v>
      </c>
      <c r="P22" s="49">
        <v>0</v>
      </c>
      <c r="Q22" s="49">
        <v>14</v>
      </c>
      <c r="R22" s="49">
        <v>0</v>
      </c>
      <c r="S22" s="49">
        <v>0</v>
      </c>
      <c r="T22" s="49">
        <f t="shared" si="9"/>
        <v>435</v>
      </c>
      <c r="U22" s="49">
        <f t="shared" si="10"/>
        <v>0</v>
      </c>
      <c r="V22" s="49">
        <f t="shared" si="11"/>
        <v>270</v>
      </c>
      <c r="W22" s="49">
        <f t="shared" si="12"/>
        <v>139</v>
      </c>
      <c r="X22" s="49">
        <f t="shared" si="13"/>
        <v>21</v>
      </c>
      <c r="Y22" s="49">
        <f t="shared" si="14"/>
        <v>0</v>
      </c>
      <c r="Z22" s="49">
        <f t="shared" si="15"/>
        <v>0</v>
      </c>
      <c r="AA22" s="49">
        <f t="shared" si="16"/>
        <v>5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270</v>
      </c>
      <c r="AK22" s="49">
        <v>0</v>
      </c>
      <c r="AL22" s="49">
        <v>270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165</v>
      </c>
      <c r="AS22" s="49">
        <v>0</v>
      </c>
      <c r="AT22" s="49">
        <v>0</v>
      </c>
      <c r="AU22" s="49">
        <v>139</v>
      </c>
      <c r="AV22" s="49">
        <v>21</v>
      </c>
      <c r="AW22" s="49">
        <v>0</v>
      </c>
      <c r="AX22" s="49">
        <v>0</v>
      </c>
      <c r="AY22" s="49">
        <v>5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1776</v>
      </c>
      <c r="BQ22" s="49">
        <v>1776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105</v>
      </c>
      <c r="B23" s="47" t="s">
        <v>138</v>
      </c>
      <c r="C23" s="48" t="s">
        <v>139</v>
      </c>
      <c r="D23" s="49">
        <f t="shared" si="0"/>
        <v>1046</v>
      </c>
      <c r="E23" s="49">
        <f t="shared" si="1"/>
        <v>644</v>
      </c>
      <c r="F23" s="49">
        <f t="shared" si="2"/>
        <v>282</v>
      </c>
      <c r="G23" s="49">
        <f t="shared" si="3"/>
        <v>101</v>
      </c>
      <c r="H23" s="49">
        <f t="shared" si="4"/>
        <v>16</v>
      </c>
      <c r="I23" s="49">
        <f t="shared" si="5"/>
        <v>0</v>
      </c>
      <c r="J23" s="49">
        <f t="shared" si="6"/>
        <v>0</v>
      </c>
      <c r="K23" s="49">
        <f t="shared" si="7"/>
        <v>3</v>
      </c>
      <c r="L23" s="49">
        <f t="shared" si="8"/>
        <v>62</v>
      </c>
      <c r="M23" s="49">
        <v>0</v>
      </c>
      <c r="N23" s="49">
        <v>62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340</v>
      </c>
      <c r="U23" s="49">
        <f t="shared" si="10"/>
        <v>0</v>
      </c>
      <c r="V23" s="49">
        <f t="shared" si="11"/>
        <v>220</v>
      </c>
      <c r="W23" s="49">
        <f t="shared" si="12"/>
        <v>101</v>
      </c>
      <c r="X23" s="49">
        <f t="shared" si="13"/>
        <v>16</v>
      </c>
      <c r="Y23" s="49">
        <f t="shared" si="14"/>
        <v>0</v>
      </c>
      <c r="Z23" s="49">
        <f t="shared" si="15"/>
        <v>0</v>
      </c>
      <c r="AA23" s="49">
        <f t="shared" si="16"/>
        <v>3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220</v>
      </c>
      <c r="AK23" s="49">
        <v>0</v>
      </c>
      <c r="AL23" s="49">
        <v>220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120</v>
      </c>
      <c r="AS23" s="49">
        <v>0</v>
      </c>
      <c r="AT23" s="49">
        <v>0</v>
      </c>
      <c r="AU23" s="49">
        <v>101</v>
      </c>
      <c r="AV23" s="49">
        <v>16</v>
      </c>
      <c r="AW23" s="49">
        <v>0</v>
      </c>
      <c r="AX23" s="49">
        <v>0</v>
      </c>
      <c r="AY23" s="49">
        <v>3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644</v>
      </c>
      <c r="BQ23" s="49">
        <v>644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</row>
    <row r="24" spans="1:75" ht="13.5">
      <c r="A24" s="24" t="s">
        <v>105</v>
      </c>
      <c r="B24" s="47" t="s">
        <v>140</v>
      </c>
      <c r="C24" s="48" t="s">
        <v>141</v>
      </c>
      <c r="D24" s="49">
        <f t="shared" si="0"/>
        <v>1262</v>
      </c>
      <c r="E24" s="49">
        <f t="shared" si="1"/>
        <v>558</v>
      </c>
      <c r="F24" s="49">
        <f t="shared" si="2"/>
        <v>588</v>
      </c>
      <c r="G24" s="49">
        <f t="shared" si="3"/>
        <v>90</v>
      </c>
      <c r="H24" s="49">
        <f t="shared" si="4"/>
        <v>22</v>
      </c>
      <c r="I24" s="49">
        <f t="shared" si="5"/>
        <v>0</v>
      </c>
      <c r="J24" s="49">
        <f t="shared" si="6"/>
        <v>0</v>
      </c>
      <c r="K24" s="49">
        <f t="shared" si="7"/>
        <v>4</v>
      </c>
      <c r="L24" s="49">
        <f t="shared" si="8"/>
        <v>490</v>
      </c>
      <c r="M24" s="49">
        <v>0</v>
      </c>
      <c r="N24" s="49">
        <v>490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200</v>
      </c>
      <c r="U24" s="49">
        <f t="shared" si="10"/>
        <v>0</v>
      </c>
      <c r="V24" s="49">
        <f t="shared" si="11"/>
        <v>98</v>
      </c>
      <c r="W24" s="49">
        <f t="shared" si="12"/>
        <v>76</v>
      </c>
      <c r="X24" s="49">
        <f t="shared" si="13"/>
        <v>22</v>
      </c>
      <c r="Y24" s="49">
        <f t="shared" si="14"/>
        <v>0</v>
      </c>
      <c r="Z24" s="49">
        <f t="shared" si="15"/>
        <v>0</v>
      </c>
      <c r="AA24" s="49">
        <f t="shared" si="16"/>
        <v>4</v>
      </c>
      <c r="AB24" s="49">
        <f t="shared" si="17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98</v>
      </c>
      <c r="AK24" s="49">
        <v>0</v>
      </c>
      <c r="AL24" s="49">
        <v>98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102</v>
      </c>
      <c r="AS24" s="49">
        <v>0</v>
      </c>
      <c r="AT24" s="49">
        <v>0</v>
      </c>
      <c r="AU24" s="49">
        <v>76</v>
      </c>
      <c r="AV24" s="49">
        <v>22</v>
      </c>
      <c r="AW24" s="49">
        <v>0</v>
      </c>
      <c r="AX24" s="49">
        <v>0</v>
      </c>
      <c r="AY24" s="49">
        <v>4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572</v>
      </c>
      <c r="BQ24" s="49">
        <v>558</v>
      </c>
      <c r="BR24" s="49">
        <v>0</v>
      </c>
      <c r="BS24" s="49">
        <v>14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105</v>
      </c>
      <c r="B25" s="47" t="s">
        <v>142</v>
      </c>
      <c r="C25" s="48" t="s">
        <v>143</v>
      </c>
      <c r="D25" s="49">
        <f t="shared" si="0"/>
        <v>940</v>
      </c>
      <c r="E25" s="49">
        <f t="shared" si="1"/>
        <v>571</v>
      </c>
      <c r="F25" s="49">
        <f t="shared" si="2"/>
        <v>167</v>
      </c>
      <c r="G25" s="49">
        <f t="shared" si="3"/>
        <v>127</v>
      </c>
      <c r="H25" s="49">
        <f t="shared" si="4"/>
        <v>19</v>
      </c>
      <c r="I25" s="49">
        <f t="shared" si="5"/>
        <v>46</v>
      </c>
      <c r="J25" s="49">
        <f t="shared" si="6"/>
        <v>0</v>
      </c>
      <c r="K25" s="49">
        <f t="shared" si="7"/>
        <v>10</v>
      </c>
      <c r="L25" s="49">
        <f t="shared" si="8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9"/>
        <v>369</v>
      </c>
      <c r="U25" s="49">
        <f t="shared" si="10"/>
        <v>0</v>
      </c>
      <c r="V25" s="49">
        <f t="shared" si="11"/>
        <v>167</v>
      </c>
      <c r="W25" s="49">
        <f t="shared" si="12"/>
        <v>127</v>
      </c>
      <c r="X25" s="49">
        <f t="shared" si="13"/>
        <v>19</v>
      </c>
      <c r="Y25" s="49">
        <f t="shared" si="14"/>
        <v>46</v>
      </c>
      <c r="Z25" s="49">
        <f t="shared" si="15"/>
        <v>0</v>
      </c>
      <c r="AA25" s="49">
        <f t="shared" si="16"/>
        <v>10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99</v>
      </c>
      <c r="AK25" s="49">
        <v>0</v>
      </c>
      <c r="AL25" s="49">
        <v>99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270</v>
      </c>
      <c r="AS25" s="49">
        <v>0</v>
      </c>
      <c r="AT25" s="49">
        <v>68</v>
      </c>
      <c r="AU25" s="49">
        <v>127</v>
      </c>
      <c r="AV25" s="49">
        <v>19</v>
      </c>
      <c r="AW25" s="49">
        <v>46</v>
      </c>
      <c r="AX25" s="49">
        <v>0</v>
      </c>
      <c r="AY25" s="49">
        <v>10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571</v>
      </c>
      <c r="BQ25" s="49">
        <v>571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105</v>
      </c>
      <c r="B26" s="47" t="s">
        <v>144</v>
      </c>
      <c r="C26" s="48" t="s">
        <v>205</v>
      </c>
      <c r="D26" s="49">
        <f t="shared" si="0"/>
        <v>316</v>
      </c>
      <c r="E26" s="49">
        <f t="shared" si="1"/>
        <v>138</v>
      </c>
      <c r="F26" s="49">
        <f t="shared" si="2"/>
        <v>92</v>
      </c>
      <c r="G26" s="49">
        <f t="shared" si="3"/>
        <v>39</v>
      </c>
      <c r="H26" s="49">
        <f t="shared" si="4"/>
        <v>5</v>
      </c>
      <c r="I26" s="49">
        <f t="shared" si="5"/>
        <v>14</v>
      </c>
      <c r="J26" s="49">
        <f t="shared" si="6"/>
        <v>2</v>
      </c>
      <c r="K26" s="49">
        <f t="shared" si="7"/>
        <v>26</v>
      </c>
      <c r="L26" s="49">
        <f t="shared" si="8"/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f t="shared" si="9"/>
        <v>178</v>
      </c>
      <c r="U26" s="49">
        <f t="shared" si="10"/>
        <v>0</v>
      </c>
      <c r="V26" s="49">
        <f t="shared" si="11"/>
        <v>92</v>
      </c>
      <c r="W26" s="49">
        <f t="shared" si="12"/>
        <v>39</v>
      </c>
      <c r="X26" s="49">
        <f t="shared" si="13"/>
        <v>5</v>
      </c>
      <c r="Y26" s="49">
        <f t="shared" si="14"/>
        <v>14</v>
      </c>
      <c r="Z26" s="49">
        <f t="shared" si="15"/>
        <v>2</v>
      </c>
      <c r="AA26" s="49">
        <f t="shared" si="16"/>
        <v>26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71</v>
      </c>
      <c r="AK26" s="49">
        <v>0</v>
      </c>
      <c r="AL26" s="49">
        <v>71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81</v>
      </c>
      <c r="AS26" s="49">
        <v>0</v>
      </c>
      <c r="AT26" s="49">
        <v>21</v>
      </c>
      <c r="AU26" s="49">
        <v>39</v>
      </c>
      <c r="AV26" s="49">
        <v>5</v>
      </c>
      <c r="AW26" s="49">
        <v>14</v>
      </c>
      <c r="AX26" s="49">
        <v>2</v>
      </c>
      <c r="AY26" s="49">
        <v>0</v>
      </c>
      <c r="AZ26" s="49">
        <f t="shared" si="20"/>
        <v>26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26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138</v>
      </c>
      <c r="BQ26" s="49">
        <v>138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105</v>
      </c>
      <c r="B27" s="47" t="s">
        <v>145</v>
      </c>
      <c r="C27" s="48" t="s">
        <v>146</v>
      </c>
      <c r="D27" s="49">
        <f t="shared" si="0"/>
        <v>442</v>
      </c>
      <c r="E27" s="49">
        <f t="shared" si="1"/>
        <v>218</v>
      </c>
      <c r="F27" s="49">
        <f t="shared" si="2"/>
        <v>114</v>
      </c>
      <c r="G27" s="49">
        <f t="shared" si="3"/>
        <v>73</v>
      </c>
      <c r="H27" s="49">
        <f t="shared" si="4"/>
        <v>12</v>
      </c>
      <c r="I27" s="49">
        <f t="shared" si="5"/>
        <v>21</v>
      </c>
      <c r="J27" s="49">
        <f t="shared" si="6"/>
        <v>0</v>
      </c>
      <c r="K27" s="49">
        <f t="shared" si="7"/>
        <v>4</v>
      </c>
      <c r="L27" s="49">
        <f t="shared" si="8"/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f t="shared" si="9"/>
        <v>224</v>
      </c>
      <c r="U27" s="49">
        <f t="shared" si="10"/>
        <v>0</v>
      </c>
      <c r="V27" s="49">
        <f t="shared" si="11"/>
        <v>114</v>
      </c>
      <c r="W27" s="49">
        <f t="shared" si="12"/>
        <v>73</v>
      </c>
      <c r="X27" s="49">
        <f t="shared" si="13"/>
        <v>12</v>
      </c>
      <c r="Y27" s="49">
        <f t="shared" si="14"/>
        <v>21</v>
      </c>
      <c r="Z27" s="49">
        <f t="shared" si="15"/>
        <v>0</v>
      </c>
      <c r="AA27" s="49">
        <f t="shared" si="16"/>
        <v>4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58</v>
      </c>
      <c r="AK27" s="49">
        <v>0</v>
      </c>
      <c r="AL27" s="49">
        <v>58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19"/>
        <v>166</v>
      </c>
      <c r="AS27" s="49">
        <v>0</v>
      </c>
      <c r="AT27" s="49">
        <v>56</v>
      </c>
      <c r="AU27" s="49">
        <v>73</v>
      </c>
      <c r="AV27" s="49">
        <v>12</v>
      </c>
      <c r="AW27" s="49">
        <v>21</v>
      </c>
      <c r="AX27" s="49">
        <v>0</v>
      </c>
      <c r="AY27" s="49">
        <v>4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218</v>
      </c>
      <c r="BQ27" s="49">
        <v>218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105</v>
      </c>
      <c r="B28" s="47" t="s">
        <v>147</v>
      </c>
      <c r="C28" s="48" t="s">
        <v>148</v>
      </c>
      <c r="D28" s="49">
        <f t="shared" si="0"/>
        <v>332</v>
      </c>
      <c r="E28" s="49">
        <f t="shared" si="1"/>
        <v>160</v>
      </c>
      <c r="F28" s="49">
        <f t="shared" si="2"/>
        <v>101</v>
      </c>
      <c r="G28" s="49">
        <f t="shared" si="3"/>
        <v>44</v>
      </c>
      <c r="H28" s="49">
        <f t="shared" si="4"/>
        <v>8</v>
      </c>
      <c r="I28" s="49">
        <f t="shared" si="5"/>
        <v>16</v>
      </c>
      <c r="J28" s="49">
        <f t="shared" si="6"/>
        <v>0</v>
      </c>
      <c r="K28" s="49">
        <f t="shared" si="7"/>
        <v>3</v>
      </c>
      <c r="L28" s="49">
        <f t="shared" si="8"/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172</v>
      </c>
      <c r="U28" s="49">
        <f t="shared" si="10"/>
        <v>0</v>
      </c>
      <c r="V28" s="49">
        <f t="shared" si="11"/>
        <v>101</v>
      </c>
      <c r="W28" s="49">
        <f t="shared" si="12"/>
        <v>44</v>
      </c>
      <c r="X28" s="49">
        <f t="shared" si="13"/>
        <v>8</v>
      </c>
      <c r="Y28" s="49">
        <f t="shared" si="14"/>
        <v>16</v>
      </c>
      <c r="Z28" s="49">
        <f t="shared" si="15"/>
        <v>0</v>
      </c>
      <c r="AA28" s="49">
        <f t="shared" si="16"/>
        <v>3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71</v>
      </c>
      <c r="AK28" s="49">
        <v>0</v>
      </c>
      <c r="AL28" s="49">
        <v>71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19"/>
        <v>101</v>
      </c>
      <c r="AS28" s="49">
        <v>0</v>
      </c>
      <c r="AT28" s="49">
        <v>30</v>
      </c>
      <c r="AU28" s="49">
        <v>44</v>
      </c>
      <c r="AV28" s="49">
        <v>8</v>
      </c>
      <c r="AW28" s="49">
        <v>16</v>
      </c>
      <c r="AX28" s="49">
        <v>0</v>
      </c>
      <c r="AY28" s="49">
        <v>3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160</v>
      </c>
      <c r="BQ28" s="49">
        <v>160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105</v>
      </c>
      <c r="B29" s="47" t="s">
        <v>149</v>
      </c>
      <c r="C29" s="48" t="s">
        <v>150</v>
      </c>
      <c r="D29" s="49">
        <f t="shared" si="0"/>
        <v>120</v>
      </c>
      <c r="E29" s="49">
        <f t="shared" si="1"/>
        <v>34</v>
      </c>
      <c r="F29" s="49">
        <f t="shared" si="2"/>
        <v>44</v>
      </c>
      <c r="G29" s="49">
        <f t="shared" si="3"/>
        <v>24</v>
      </c>
      <c r="H29" s="49">
        <f t="shared" si="4"/>
        <v>4</v>
      </c>
      <c r="I29" s="49">
        <f t="shared" si="5"/>
        <v>13</v>
      </c>
      <c r="J29" s="49">
        <f t="shared" si="6"/>
        <v>0</v>
      </c>
      <c r="K29" s="49">
        <f t="shared" si="7"/>
        <v>1</v>
      </c>
      <c r="L29" s="49">
        <f t="shared" si="8"/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9"/>
        <v>86</v>
      </c>
      <c r="U29" s="49">
        <f t="shared" si="10"/>
        <v>0</v>
      </c>
      <c r="V29" s="49">
        <f t="shared" si="11"/>
        <v>44</v>
      </c>
      <c r="W29" s="49">
        <f t="shared" si="12"/>
        <v>24</v>
      </c>
      <c r="X29" s="49">
        <f t="shared" si="13"/>
        <v>4</v>
      </c>
      <c r="Y29" s="49">
        <f t="shared" si="14"/>
        <v>13</v>
      </c>
      <c r="Z29" s="49">
        <f t="shared" si="15"/>
        <v>0</v>
      </c>
      <c r="AA29" s="49">
        <f t="shared" si="16"/>
        <v>1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24</v>
      </c>
      <c r="AK29" s="49">
        <v>0</v>
      </c>
      <c r="AL29" s="49">
        <v>24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19"/>
        <v>62</v>
      </c>
      <c r="AS29" s="49">
        <v>0</v>
      </c>
      <c r="AT29" s="49">
        <v>20</v>
      </c>
      <c r="AU29" s="49">
        <v>24</v>
      </c>
      <c r="AV29" s="49">
        <v>4</v>
      </c>
      <c r="AW29" s="49">
        <v>13</v>
      </c>
      <c r="AX29" s="49">
        <v>0</v>
      </c>
      <c r="AY29" s="49">
        <v>1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2"/>
        <v>34</v>
      </c>
      <c r="BQ29" s="49">
        <v>34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</row>
    <row r="30" spans="1:75" ht="13.5">
      <c r="A30" s="24" t="s">
        <v>105</v>
      </c>
      <c r="B30" s="47" t="s">
        <v>151</v>
      </c>
      <c r="C30" s="48" t="s">
        <v>299</v>
      </c>
      <c r="D30" s="49">
        <f t="shared" si="0"/>
        <v>465</v>
      </c>
      <c r="E30" s="49">
        <f t="shared" si="1"/>
        <v>237</v>
      </c>
      <c r="F30" s="49">
        <f t="shared" si="2"/>
        <v>144</v>
      </c>
      <c r="G30" s="49">
        <f t="shared" si="3"/>
        <v>73</v>
      </c>
      <c r="H30" s="49">
        <f t="shared" si="4"/>
        <v>7</v>
      </c>
      <c r="I30" s="49">
        <f t="shared" si="5"/>
        <v>0</v>
      </c>
      <c r="J30" s="49">
        <f t="shared" si="6"/>
        <v>0</v>
      </c>
      <c r="K30" s="49">
        <f t="shared" si="7"/>
        <v>4</v>
      </c>
      <c r="L30" s="49">
        <f t="shared" si="8"/>
        <v>70</v>
      </c>
      <c r="M30" s="49">
        <v>22</v>
      </c>
      <c r="N30" s="49">
        <v>37</v>
      </c>
      <c r="O30" s="49">
        <v>0</v>
      </c>
      <c r="P30" s="49">
        <v>7</v>
      </c>
      <c r="Q30" s="49">
        <v>0</v>
      </c>
      <c r="R30" s="49">
        <v>0</v>
      </c>
      <c r="S30" s="49">
        <v>4</v>
      </c>
      <c r="T30" s="49">
        <f t="shared" si="9"/>
        <v>180</v>
      </c>
      <c r="U30" s="49">
        <f t="shared" si="10"/>
        <v>0</v>
      </c>
      <c r="V30" s="49">
        <f t="shared" si="11"/>
        <v>107</v>
      </c>
      <c r="W30" s="49">
        <f t="shared" si="12"/>
        <v>73</v>
      </c>
      <c r="X30" s="49">
        <f t="shared" si="13"/>
        <v>0</v>
      </c>
      <c r="Y30" s="49">
        <f t="shared" si="14"/>
        <v>0</v>
      </c>
      <c r="Z30" s="49">
        <f t="shared" si="15"/>
        <v>0</v>
      </c>
      <c r="AA30" s="49">
        <f t="shared" si="16"/>
        <v>0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107</v>
      </c>
      <c r="AK30" s="49">
        <v>0</v>
      </c>
      <c r="AL30" s="49">
        <v>107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73</v>
      </c>
      <c r="AS30" s="49">
        <v>0</v>
      </c>
      <c r="AT30" s="49">
        <v>0</v>
      </c>
      <c r="AU30" s="49">
        <v>73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215</v>
      </c>
      <c r="BQ30" s="49">
        <v>215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105</v>
      </c>
      <c r="B31" s="47" t="s">
        <v>152</v>
      </c>
      <c r="C31" s="48" t="s">
        <v>153</v>
      </c>
      <c r="D31" s="49">
        <f t="shared" si="0"/>
        <v>256</v>
      </c>
      <c r="E31" s="49">
        <f t="shared" si="1"/>
        <v>159</v>
      </c>
      <c r="F31" s="49">
        <f t="shared" si="2"/>
        <v>49</v>
      </c>
      <c r="G31" s="49">
        <f t="shared" si="3"/>
        <v>48</v>
      </c>
      <c r="H31" s="49">
        <f t="shared" si="4"/>
        <v>0</v>
      </c>
      <c r="I31" s="49">
        <f t="shared" si="5"/>
        <v>0</v>
      </c>
      <c r="J31" s="49">
        <f t="shared" si="6"/>
        <v>0</v>
      </c>
      <c r="K31" s="49">
        <f t="shared" si="7"/>
        <v>0</v>
      </c>
      <c r="L31" s="49">
        <f t="shared" si="8"/>
        <v>7</v>
      </c>
      <c r="M31" s="49">
        <v>7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9"/>
        <v>77</v>
      </c>
      <c r="U31" s="49">
        <f t="shared" si="10"/>
        <v>0</v>
      </c>
      <c r="V31" s="49">
        <f t="shared" si="11"/>
        <v>49</v>
      </c>
      <c r="W31" s="49">
        <f t="shared" si="12"/>
        <v>28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49</v>
      </c>
      <c r="AK31" s="49">
        <v>0</v>
      </c>
      <c r="AL31" s="49">
        <v>49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28</v>
      </c>
      <c r="AS31" s="49">
        <v>0</v>
      </c>
      <c r="AT31" s="49">
        <v>0</v>
      </c>
      <c r="AU31" s="49">
        <v>28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172</v>
      </c>
      <c r="BQ31" s="49">
        <v>152</v>
      </c>
      <c r="BR31" s="49">
        <v>0</v>
      </c>
      <c r="BS31" s="49">
        <v>20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105</v>
      </c>
      <c r="B32" s="47" t="s">
        <v>154</v>
      </c>
      <c r="C32" s="48" t="s">
        <v>155</v>
      </c>
      <c r="D32" s="49">
        <f t="shared" si="0"/>
        <v>274</v>
      </c>
      <c r="E32" s="49">
        <f t="shared" si="1"/>
        <v>40</v>
      </c>
      <c r="F32" s="49">
        <f t="shared" si="2"/>
        <v>115</v>
      </c>
      <c r="G32" s="49">
        <f t="shared" si="3"/>
        <v>68</v>
      </c>
      <c r="H32" s="49">
        <f t="shared" si="4"/>
        <v>11</v>
      </c>
      <c r="I32" s="49">
        <f t="shared" si="5"/>
        <v>29</v>
      </c>
      <c r="J32" s="49">
        <f t="shared" si="6"/>
        <v>9</v>
      </c>
      <c r="K32" s="49">
        <f t="shared" si="7"/>
        <v>2</v>
      </c>
      <c r="L32" s="49">
        <f t="shared" si="8"/>
        <v>75</v>
      </c>
      <c r="M32" s="49">
        <v>24</v>
      </c>
      <c r="N32" s="49">
        <v>0</v>
      </c>
      <c r="O32" s="49">
        <v>0</v>
      </c>
      <c r="P32" s="49">
        <v>11</v>
      </c>
      <c r="Q32" s="49">
        <v>29</v>
      </c>
      <c r="R32" s="49">
        <v>9</v>
      </c>
      <c r="S32" s="49">
        <v>2</v>
      </c>
      <c r="T32" s="49">
        <f t="shared" si="9"/>
        <v>183</v>
      </c>
      <c r="U32" s="49">
        <f t="shared" si="10"/>
        <v>0</v>
      </c>
      <c r="V32" s="49">
        <f t="shared" si="11"/>
        <v>115</v>
      </c>
      <c r="W32" s="49">
        <f t="shared" si="12"/>
        <v>68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115</v>
      </c>
      <c r="AK32" s="49">
        <v>0</v>
      </c>
      <c r="AL32" s="49">
        <v>115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68</v>
      </c>
      <c r="AS32" s="49">
        <v>0</v>
      </c>
      <c r="AT32" s="49">
        <v>0</v>
      </c>
      <c r="AU32" s="49">
        <v>68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16</v>
      </c>
      <c r="BQ32" s="49">
        <v>16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105</v>
      </c>
      <c r="B33" s="47" t="s">
        <v>156</v>
      </c>
      <c r="C33" s="48" t="s">
        <v>157</v>
      </c>
      <c r="D33" s="49">
        <f t="shared" si="0"/>
        <v>119</v>
      </c>
      <c r="E33" s="49">
        <f t="shared" si="1"/>
        <v>49</v>
      </c>
      <c r="F33" s="49">
        <f t="shared" si="2"/>
        <v>46</v>
      </c>
      <c r="G33" s="49">
        <f t="shared" si="3"/>
        <v>19</v>
      </c>
      <c r="H33" s="49">
        <f t="shared" si="4"/>
        <v>2</v>
      </c>
      <c r="I33" s="49">
        <f t="shared" si="5"/>
        <v>1</v>
      </c>
      <c r="J33" s="49">
        <f t="shared" si="6"/>
        <v>0</v>
      </c>
      <c r="K33" s="49">
        <f t="shared" si="7"/>
        <v>2</v>
      </c>
      <c r="L33" s="49">
        <f t="shared" si="8"/>
        <v>67</v>
      </c>
      <c r="M33" s="49">
        <v>49</v>
      </c>
      <c r="N33" s="49">
        <v>14</v>
      </c>
      <c r="O33" s="49">
        <v>0</v>
      </c>
      <c r="P33" s="49">
        <v>2</v>
      </c>
      <c r="Q33" s="49">
        <v>1</v>
      </c>
      <c r="R33" s="49">
        <v>0</v>
      </c>
      <c r="S33" s="49">
        <v>1</v>
      </c>
      <c r="T33" s="49">
        <f t="shared" si="9"/>
        <v>52</v>
      </c>
      <c r="U33" s="49">
        <f t="shared" si="10"/>
        <v>0</v>
      </c>
      <c r="V33" s="49">
        <f t="shared" si="11"/>
        <v>32</v>
      </c>
      <c r="W33" s="49">
        <f t="shared" si="12"/>
        <v>19</v>
      </c>
      <c r="X33" s="49">
        <f t="shared" si="13"/>
        <v>0</v>
      </c>
      <c r="Y33" s="49">
        <f t="shared" si="14"/>
        <v>0</v>
      </c>
      <c r="Z33" s="49">
        <f t="shared" si="15"/>
        <v>0</v>
      </c>
      <c r="AA33" s="49">
        <f t="shared" si="16"/>
        <v>1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32</v>
      </c>
      <c r="AK33" s="49">
        <v>0</v>
      </c>
      <c r="AL33" s="49">
        <v>32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20</v>
      </c>
      <c r="AS33" s="49">
        <v>0</v>
      </c>
      <c r="AT33" s="49">
        <v>0</v>
      </c>
      <c r="AU33" s="49">
        <v>19</v>
      </c>
      <c r="AV33" s="49">
        <v>0</v>
      </c>
      <c r="AW33" s="49">
        <v>0</v>
      </c>
      <c r="AX33" s="49">
        <v>0</v>
      </c>
      <c r="AY33" s="49">
        <v>1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105</v>
      </c>
      <c r="B34" s="47" t="s">
        <v>158</v>
      </c>
      <c r="C34" s="48" t="s">
        <v>159</v>
      </c>
      <c r="D34" s="49">
        <f t="shared" si="0"/>
        <v>273</v>
      </c>
      <c r="E34" s="49">
        <f t="shared" si="1"/>
        <v>164</v>
      </c>
      <c r="F34" s="49">
        <f t="shared" si="2"/>
        <v>62</v>
      </c>
      <c r="G34" s="49">
        <f t="shared" si="3"/>
        <v>45</v>
      </c>
      <c r="H34" s="49">
        <f t="shared" si="4"/>
        <v>0</v>
      </c>
      <c r="I34" s="49">
        <f t="shared" si="5"/>
        <v>0</v>
      </c>
      <c r="J34" s="49">
        <f t="shared" si="6"/>
        <v>0</v>
      </c>
      <c r="K34" s="49">
        <f t="shared" si="7"/>
        <v>2</v>
      </c>
      <c r="L34" s="49">
        <f t="shared" si="8"/>
        <v>12</v>
      </c>
      <c r="M34" s="49">
        <v>12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f t="shared" si="9"/>
        <v>109</v>
      </c>
      <c r="U34" s="49">
        <f t="shared" si="10"/>
        <v>0</v>
      </c>
      <c r="V34" s="49">
        <f t="shared" si="11"/>
        <v>62</v>
      </c>
      <c r="W34" s="49">
        <f t="shared" si="12"/>
        <v>45</v>
      </c>
      <c r="X34" s="49">
        <f t="shared" si="13"/>
        <v>0</v>
      </c>
      <c r="Y34" s="49">
        <f t="shared" si="14"/>
        <v>0</v>
      </c>
      <c r="Z34" s="49">
        <f t="shared" si="15"/>
        <v>0</v>
      </c>
      <c r="AA34" s="49">
        <f t="shared" si="16"/>
        <v>2</v>
      </c>
      <c r="AB34" s="49">
        <f t="shared" si="17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62</v>
      </c>
      <c r="AK34" s="49">
        <v>0</v>
      </c>
      <c r="AL34" s="49">
        <v>62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47</v>
      </c>
      <c r="AS34" s="49">
        <v>0</v>
      </c>
      <c r="AT34" s="49">
        <v>0</v>
      </c>
      <c r="AU34" s="49">
        <v>45</v>
      </c>
      <c r="AV34" s="49">
        <v>0</v>
      </c>
      <c r="AW34" s="49">
        <v>0</v>
      </c>
      <c r="AX34" s="49">
        <v>0</v>
      </c>
      <c r="AY34" s="49">
        <v>2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2"/>
        <v>152</v>
      </c>
      <c r="BQ34" s="49">
        <v>152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105</v>
      </c>
      <c r="B35" s="47" t="s">
        <v>160</v>
      </c>
      <c r="C35" s="48" t="s">
        <v>204</v>
      </c>
      <c r="D35" s="49">
        <f t="shared" si="0"/>
        <v>604</v>
      </c>
      <c r="E35" s="49">
        <f t="shared" si="1"/>
        <v>358</v>
      </c>
      <c r="F35" s="49">
        <f t="shared" si="2"/>
        <v>164</v>
      </c>
      <c r="G35" s="49">
        <f t="shared" si="3"/>
        <v>73</v>
      </c>
      <c r="H35" s="49">
        <f t="shared" si="4"/>
        <v>3</v>
      </c>
      <c r="I35" s="49">
        <f t="shared" si="5"/>
        <v>2</v>
      </c>
      <c r="J35" s="49">
        <f t="shared" si="6"/>
        <v>0</v>
      </c>
      <c r="K35" s="49">
        <f t="shared" si="7"/>
        <v>4</v>
      </c>
      <c r="L35" s="49">
        <f t="shared" si="8"/>
        <v>84</v>
      </c>
      <c r="M35" s="49">
        <v>24</v>
      </c>
      <c r="N35" s="49">
        <v>55</v>
      </c>
      <c r="O35" s="49">
        <v>0</v>
      </c>
      <c r="P35" s="49">
        <v>3</v>
      </c>
      <c r="Q35" s="49">
        <v>2</v>
      </c>
      <c r="R35" s="49">
        <v>0</v>
      </c>
      <c r="S35" s="49">
        <v>0</v>
      </c>
      <c r="T35" s="49">
        <f t="shared" si="9"/>
        <v>186</v>
      </c>
      <c r="U35" s="49">
        <f t="shared" si="10"/>
        <v>0</v>
      </c>
      <c r="V35" s="49">
        <f t="shared" si="11"/>
        <v>109</v>
      </c>
      <c r="W35" s="49">
        <f t="shared" si="12"/>
        <v>73</v>
      </c>
      <c r="X35" s="49">
        <f t="shared" si="13"/>
        <v>0</v>
      </c>
      <c r="Y35" s="49">
        <f t="shared" si="14"/>
        <v>0</v>
      </c>
      <c r="Z35" s="49">
        <f t="shared" si="15"/>
        <v>0</v>
      </c>
      <c r="AA35" s="49">
        <f t="shared" si="16"/>
        <v>4</v>
      </c>
      <c r="AB35" s="49">
        <f t="shared" si="17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109</v>
      </c>
      <c r="AK35" s="49">
        <v>0</v>
      </c>
      <c r="AL35" s="49">
        <v>109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19"/>
        <v>77</v>
      </c>
      <c r="AS35" s="49">
        <v>0</v>
      </c>
      <c r="AT35" s="49">
        <v>0</v>
      </c>
      <c r="AU35" s="49">
        <v>73</v>
      </c>
      <c r="AV35" s="49">
        <v>0</v>
      </c>
      <c r="AW35" s="49">
        <v>0</v>
      </c>
      <c r="AX35" s="49">
        <v>0</v>
      </c>
      <c r="AY35" s="49">
        <v>4</v>
      </c>
      <c r="AZ35" s="49">
        <f t="shared" si="20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21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22"/>
        <v>334</v>
      </c>
      <c r="BQ35" s="49">
        <v>334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105</v>
      </c>
      <c r="B36" s="47" t="s">
        <v>161</v>
      </c>
      <c r="C36" s="48" t="s">
        <v>162</v>
      </c>
      <c r="D36" s="49">
        <f t="shared" si="0"/>
        <v>559</v>
      </c>
      <c r="E36" s="49">
        <f t="shared" si="1"/>
        <v>260</v>
      </c>
      <c r="F36" s="49">
        <f t="shared" si="2"/>
        <v>100</v>
      </c>
      <c r="G36" s="49">
        <f t="shared" si="3"/>
        <v>183</v>
      </c>
      <c r="H36" s="49">
        <f t="shared" si="4"/>
        <v>3</v>
      </c>
      <c r="I36" s="49">
        <f t="shared" si="5"/>
        <v>0</v>
      </c>
      <c r="J36" s="49">
        <f t="shared" si="6"/>
        <v>13</v>
      </c>
      <c r="K36" s="49">
        <f t="shared" si="7"/>
        <v>0</v>
      </c>
      <c r="L36" s="49">
        <f t="shared" si="8"/>
        <v>429</v>
      </c>
      <c r="M36" s="49">
        <v>260</v>
      </c>
      <c r="N36" s="49">
        <v>100</v>
      </c>
      <c r="O36" s="49">
        <v>53</v>
      </c>
      <c r="P36" s="49">
        <v>3</v>
      </c>
      <c r="Q36" s="49">
        <v>0</v>
      </c>
      <c r="R36" s="49">
        <v>13</v>
      </c>
      <c r="S36" s="49">
        <v>0</v>
      </c>
      <c r="T36" s="49">
        <f t="shared" si="9"/>
        <v>130</v>
      </c>
      <c r="U36" s="49">
        <f t="shared" si="10"/>
        <v>0</v>
      </c>
      <c r="V36" s="49">
        <f t="shared" si="11"/>
        <v>0</v>
      </c>
      <c r="W36" s="49">
        <f t="shared" si="12"/>
        <v>130</v>
      </c>
      <c r="X36" s="49">
        <f t="shared" si="13"/>
        <v>0</v>
      </c>
      <c r="Y36" s="49">
        <f t="shared" si="14"/>
        <v>0</v>
      </c>
      <c r="Z36" s="49">
        <f t="shared" si="15"/>
        <v>0</v>
      </c>
      <c r="AA36" s="49">
        <f t="shared" si="16"/>
        <v>0</v>
      </c>
      <c r="AB36" s="49">
        <f t="shared" si="17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130</v>
      </c>
      <c r="AS36" s="49">
        <v>0</v>
      </c>
      <c r="AT36" s="49">
        <v>0</v>
      </c>
      <c r="AU36" s="49">
        <v>130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2"/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105</v>
      </c>
      <c r="B37" s="47" t="s">
        <v>163</v>
      </c>
      <c r="C37" s="48" t="s">
        <v>164</v>
      </c>
      <c r="D37" s="49">
        <f t="shared" si="0"/>
        <v>676</v>
      </c>
      <c r="E37" s="49">
        <f t="shared" si="1"/>
        <v>472</v>
      </c>
      <c r="F37" s="49">
        <f t="shared" si="2"/>
        <v>66</v>
      </c>
      <c r="G37" s="49">
        <f t="shared" si="3"/>
        <v>96</v>
      </c>
      <c r="H37" s="49">
        <f t="shared" si="4"/>
        <v>6</v>
      </c>
      <c r="I37" s="49">
        <f t="shared" si="5"/>
        <v>0</v>
      </c>
      <c r="J37" s="49">
        <f t="shared" si="6"/>
        <v>30</v>
      </c>
      <c r="K37" s="49">
        <f t="shared" si="7"/>
        <v>6</v>
      </c>
      <c r="L37" s="49">
        <f t="shared" si="8"/>
        <v>667</v>
      </c>
      <c r="M37" s="49">
        <v>472</v>
      </c>
      <c r="N37" s="49">
        <v>66</v>
      </c>
      <c r="O37" s="49">
        <v>96</v>
      </c>
      <c r="P37" s="49">
        <v>3</v>
      </c>
      <c r="Q37" s="49">
        <v>0</v>
      </c>
      <c r="R37" s="49">
        <v>30</v>
      </c>
      <c r="S37" s="49">
        <v>0</v>
      </c>
      <c r="T37" s="49">
        <f t="shared" si="9"/>
        <v>6</v>
      </c>
      <c r="U37" s="49">
        <f t="shared" si="10"/>
        <v>0</v>
      </c>
      <c r="V37" s="49">
        <f t="shared" si="11"/>
        <v>0</v>
      </c>
      <c r="W37" s="49">
        <f t="shared" si="12"/>
        <v>0</v>
      </c>
      <c r="X37" s="49">
        <f t="shared" si="13"/>
        <v>0</v>
      </c>
      <c r="Y37" s="49">
        <f t="shared" si="14"/>
        <v>0</v>
      </c>
      <c r="Z37" s="49">
        <f t="shared" si="15"/>
        <v>0</v>
      </c>
      <c r="AA37" s="49">
        <f t="shared" si="16"/>
        <v>6</v>
      </c>
      <c r="AB37" s="49">
        <f t="shared" si="17"/>
        <v>6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6</v>
      </c>
      <c r="AJ37" s="49">
        <f t="shared" si="18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19"/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2"/>
        <v>3</v>
      </c>
      <c r="BQ37" s="49">
        <v>0</v>
      </c>
      <c r="BR37" s="49">
        <v>0</v>
      </c>
      <c r="BS37" s="49">
        <v>0</v>
      </c>
      <c r="BT37" s="49">
        <v>3</v>
      </c>
      <c r="BU37" s="49">
        <v>0</v>
      </c>
      <c r="BV37" s="49">
        <v>0</v>
      </c>
      <c r="BW37" s="49">
        <v>0</v>
      </c>
    </row>
    <row r="38" spans="1:75" ht="13.5">
      <c r="A38" s="24" t="s">
        <v>105</v>
      </c>
      <c r="B38" s="47" t="s">
        <v>165</v>
      </c>
      <c r="C38" s="48" t="s">
        <v>166</v>
      </c>
      <c r="D38" s="49">
        <f t="shared" si="0"/>
        <v>460</v>
      </c>
      <c r="E38" s="49">
        <f t="shared" si="1"/>
        <v>271</v>
      </c>
      <c r="F38" s="49">
        <f t="shared" si="2"/>
        <v>108</v>
      </c>
      <c r="G38" s="49">
        <f t="shared" si="3"/>
        <v>36</v>
      </c>
      <c r="H38" s="49">
        <f t="shared" si="4"/>
        <v>10</v>
      </c>
      <c r="I38" s="49">
        <f t="shared" si="5"/>
        <v>0</v>
      </c>
      <c r="J38" s="49">
        <f t="shared" si="6"/>
        <v>33</v>
      </c>
      <c r="K38" s="49">
        <f t="shared" si="7"/>
        <v>2</v>
      </c>
      <c r="L38" s="49">
        <f t="shared" si="8"/>
        <v>304</v>
      </c>
      <c r="M38" s="49">
        <v>271</v>
      </c>
      <c r="N38" s="49">
        <v>0</v>
      </c>
      <c r="O38" s="49">
        <v>0</v>
      </c>
      <c r="P38" s="49">
        <v>0</v>
      </c>
      <c r="Q38" s="49">
        <v>0</v>
      </c>
      <c r="R38" s="49">
        <v>33</v>
      </c>
      <c r="S38" s="49">
        <v>0</v>
      </c>
      <c r="T38" s="49">
        <f t="shared" si="9"/>
        <v>156</v>
      </c>
      <c r="U38" s="49">
        <f t="shared" si="10"/>
        <v>0</v>
      </c>
      <c r="V38" s="49">
        <f t="shared" si="11"/>
        <v>108</v>
      </c>
      <c r="W38" s="49">
        <f t="shared" si="12"/>
        <v>36</v>
      </c>
      <c r="X38" s="49">
        <f t="shared" si="13"/>
        <v>10</v>
      </c>
      <c r="Y38" s="49">
        <f t="shared" si="14"/>
        <v>0</v>
      </c>
      <c r="Z38" s="49">
        <f t="shared" si="15"/>
        <v>0</v>
      </c>
      <c r="AA38" s="49">
        <f t="shared" si="16"/>
        <v>2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156</v>
      </c>
      <c r="AS38" s="49">
        <v>0</v>
      </c>
      <c r="AT38" s="49">
        <v>108</v>
      </c>
      <c r="AU38" s="49">
        <v>36</v>
      </c>
      <c r="AV38" s="49">
        <v>10</v>
      </c>
      <c r="AW38" s="49">
        <v>0</v>
      </c>
      <c r="AX38" s="49">
        <v>0</v>
      </c>
      <c r="AY38" s="49">
        <v>2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2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105</v>
      </c>
      <c r="B39" s="47" t="s">
        <v>167</v>
      </c>
      <c r="C39" s="48" t="s">
        <v>168</v>
      </c>
      <c r="D39" s="49">
        <f t="shared" si="0"/>
        <v>227</v>
      </c>
      <c r="E39" s="49">
        <f t="shared" si="1"/>
        <v>119</v>
      </c>
      <c r="F39" s="49">
        <f t="shared" si="2"/>
        <v>62</v>
      </c>
      <c r="G39" s="49">
        <f t="shared" si="3"/>
        <v>31</v>
      </c>
      <c r="H39" s="49">
        <f t="shared" si="4"/>
        <v>4</v>
      </c>
      <c r="I39" s="49">
        <f t="shared" si="5"/>
        <v>1</v>
      </c>
      <c r="J39" s="49">
        <f t="shared" si="6"/>
        <v>8</v>
      </c>
      <c r="K39" s="49">
        <f t="shared" si="7"/>
        <v>2</v>
      </c>
      <c r="L39" s="49">
        <f t="shared" si="8"/>
        <v>46</v>
      </c>
      <c r="M39" s="49">
        <v>0</v>
      </c>
      <c r="N39" s="49">
        <v>46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f t="shared" si="9"/>
        <v>54</v>
      </c>
      <c r="U39" s="49">
        <f t="shared" si="10"/>
        <v>0</v>
      </c>
      <c r="V39" s="49">
        <f t="shared" si="11"/>
        <v>16</v>
      </c>
      <c r="W39" s="49">
        <f t="shared" si="12"/>
        <v>31</v>
      </c>
      <c r="X39" s="49">
        <f t="shared" si="13"/>
        <v>4</v>
      </c>
      <c r="Y39" s="49">
        <f t="shared" si="14"/>
        <v>1</v>
      </c>
      <c r="Z39" s="49">
        <f t="shared" si="15"/>
        <v>0</v>
      </c>
      <c r="AA39" s="49">
        <f t="shared" si="16"/>
        <v>2</v>
      </c>
      <c r="AB39" s="49">
        <f t="shared" si="17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18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19"/>
        <v>54</v>
      </c>
      <c r="AS39" s="49">
        <v>0</v>
      </c>
      <c r="AT39" s="49">
        <v>16</v>
      </c>
      <c r="AU39" s="49">
        <v>31</v>
      </c>
      <c r="AV39" s="49">
        <v>4</v>
      </c>
      <c r="AW39" s="49">
        <v>1</v>
      </c>
      <c r="AX39" s="49">
        <v>0</v>
      </c>
      <c r="AY39" s="49">
        <v>2</v>
      </c>
      <c r="AZ39" s="49">
        <f t="shared" si="20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1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22"/>
        <v>127</v>
      </c>
      <c r="BQ39" s="49">
        <v>119</v>
      </c>
      <c r="BR39" s="49">
        <v>0</v>
      </c>
      <c r="BS39" s="49">
        <v>0</v>
      </c>
      <c r="BT39" s="49">
        <v>0</v>
      </c>
      <c r="BU39" s="49">
        <v>0</v>
      </c>
      <c r="BV39" s="49">
        <v>8</v>
      </c>
      <c r="BW39" s="49">
        <v>0</v>
      </c>
    </row>
    <row r="40" spans="1:75" ht="13.5">
      <c r="A40" s="24" t="s">
        <v>105</v>
      </c>
      <c r="B40" s="47" t="s">
        <v>169</v>
      </c>
      <c r="C40" s="48" t="s">
        <v>170</v>
      </c>
      <c r="D40" s="49">
        <f t="shared" si="0"/>
        <v>486</v>
      </c>
      <c r="E40" s="49">
        <f t="shared" si="1"/>
        <v>210</v>
      </c>
      <c r="F40" s="49">
        <f t="shared" si="2"/>
        <v>250</v>
      </c>
      <c r="G40" s="49">
        <f t="shared" si="3"/>
        <v>0</v>
      </c>
      <c r="H40" s="49">
        <f t="shared" si="4"/>
        <v>5</v>
      </c>
      <c r="I40" s="49">
        <f t="shared" si="5"/>
        <v>17</v>
      </c>
      <c r="J40" s="49">
        <f t="shared" si="6"/>
        <v>0</v>
      </c>
      <c r="K40" s="49">
        <f t="shared" si="7"/>
        <v>4</v>
      </c>
      <c r="L40" s="49">
        <f t="shared" si="8"/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f t="shared" si="9"/>
        <v>486</v>
      </c>
      <c r="U40" s="49">
        <f t="shared" si="10"/>
        <v>210</v>
      </c>
      <c r="V40" s="49">
        <f t="shared" si="11"/>
        <v>250</v>
      </c>
      <c r="W40" s="49">
        <f t="shared" si="12"/>
        <v>0</v>
      </c>
      <c r="X40" s="49">
        <f t="shared" si="13"/>
        <v>5</v>
      </c>
      <c r="Y40" s="49">
        <f t="shared" si="14"/>
        <v>17</v>
      </c>
      <c r="Z40" s="49">
        <f t="shared" si="15"/>
        <v>0</v>
      </c>
      <c r="AA40" s="49">
        <f t="shared" si="16"/>
        <v>4</v>
      </c>
      <c r="AB40" s="49">
        <f t="shared" si="17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18"/>
        <v>250</v>
      </c>
      <c r="AK40" s="49">
        <v>0</v>
      </c>
      <c r="AL40" s="49">
        <v>250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19"/>
        <v>236</v>
      </c>
      <c r="AS40" s="49">
        <v>210</v>
      </c>
      <c r="AT40" s="49">
        <v>0</v>
      </c>
      <c r="AU40" s="49">
        <v>0</v>
      </c>
      <c r="AV40" s="49">
        <v>5</v>
      </c>
      <c r="AW40" s="49">
        <v>17</v>
      </c>
      <c r="AX40" s="49">
        <v>0</v>
      </c>
      <c r="AY40" s="49">
        <v>4</v>
      </c>
      <c r="AZ40" s="49">
        <f t="shared" si="20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1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22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105</v>
      </c>
      <c r="B41" s="47" t="s">
        <v>171</v>
      </c>
      <c r="C41" s="48" t="s">
        <v>172</v>
      </c>
      <c r="D41" s="49">
        <f t="shared" si="0"/>
        <v>139</v>
      </c>
      <c r="E41" s="49">
        <f t="shared" si="1"/>
        <v>41</v>
      </c>
      <c r="F41" s="49">
        <f t="shared" si="2"/>
        <v>83</v>
      </c>
      <c r="G41" s="49">
        <f t="shared" si="3"/>
        <v>0</v>
      </c>
      <c r="H41" s="49">
        <f t="shared" si="4"/>
        <v>6</v>
      </c>
      <c r="I41" s="49">
        <f t="shared" si="5"/>
        <v>5</v>
      </c>
      <c r="J41" s="49">
        <f t="shared" si="6"/>
        <v>4</v>
      </c>
      <c r="K41" s="49">
        <f t="shared" si="7"/>
        <v>0</v>
      </c>
      <c r="L41" s="49">
        <f t="shared" si="8"/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f t="shared" si="9"/>
        <v>94</v>
      </c>
      <c r="U41" s="49">
        <f t="shared" si="10"/>
        <v>0</v>
      </c>
      <c r="V41" s="49">
        <f t="shared" si="11"/>
        <v>83</v>
      </c>
      <c r="W41" s="49">
        <f t="shared" si="12"/>
        <v>0</v>
      </c>
      <c r="X41" s="49">
        <f t="shared" si="13"/>
        <v>6</v>
      </c>
      <c r="Y41" s="49">
        <f t="shared" si="14"/>
        <v>5</v>
      </c>
      <c r="Z41" s="49">
        <f t="shared" si="15"/>
        <v>0</v>
      </c>
      <c r="AA41" s="49">
        <f t="shared" si="16"/>
        <v>0</v>
      </c>
      <c r="AB41" s="49">
        <f t="shared" si="17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18"/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19"/>
        <v>94</v>
      </c>
      <c r="AS41" s="49">
        <v>0</v>
      </c>
      <c r="AT41" s="49">
        <v>83</v>
      </c>
      <c r="AU41" s="49">
        <v>0</v>
      </c>
      <c r="AV41" s="49">
        <v>6</v>
      </c>
      <c r="AW41" s="49">
        <v>5</v>
      </c>
      <c r="AX41" s="49">
        <v>0</v>
      </c>
      <c r="AY41" s="49">
        <v>0</v>
      </c>
      <c r="AZ41" s="49">
        <f t="shared" si="20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1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22"/>
        <v>45</v>
      </c>
      <c r="BQ41" s="49">
        <v>41</v>
      </c>
      <c r="BR41" s="49">
        <v>0</v>
      </c>
      <c r="BS41" s="49">
        <v>0</v>
      </c>
      <c r="BT41" s="49">
        <v>0</v>
      </c>
      <c r="BU41" s="49">
        <v>0</v>
      </c>
      <c r="BV41" s="49">
        <v>4</v>
      </c>
      <c r="BW41" s="49">
        <v>0</v>
      </c>
    </row>
    <row r="42" spans="1:75" ht="13.5">
      <c r="A42" s="193" t="s">
        <v>264</v>
      </c>
      <c r="B42" s="188"/>
      <c r="C42" s="189"/>
      <c r="D42" s="49">
        <f>SUM(D7:D41)</f>
        <v>56702</v>
      </c>
      <c r="E42" s="49">
        <f aca="true" t="shared" si="23" ref="E42:BP42">SUM(E7:E41)</f>
        <v>34124</v>
      </c>
      <c r="F42" s="49">
        <f t="shared" si="23"/>
        <v>12448</v>
      </c>
      <c r="G42" s="49">
        <f t="shared" si="23"/>
        <v>7239</v>
      </c>
      <c r="H42" s="49">
        <f t="shared" si="23"/>
        <v>1664</v>
      </c>
      <c r="I42" s="49">
        <f t="shared" si="23"/>
        <v>727</v>
      </c>
      <c r="J42" s="49">
        <f t="shared" si="23"/>
        <v>202</v>
      </c>
      <c r="K42" s="49">
        <f t="shared" si="23"/>
        <v>298</v>
      </c>
      <c r="L42" s="49">
        <f t="shared" si="23"/>
        <v>5854</v>
      </c>
      <c r="M42" s="49">
        <f t="shared" si="23"/>
        <v>3860</v>
      </c>
      <c r="N42" s="49">
        <f t="shared" si="23"/>
        <v>1297</v>
      </c>
      <c r="O42" s="49">
        <f t="shared" si="23"/>
        <v>472</v>
      </c>
      <c r="P42" s="49">
        <f t="shared" si="23"/>
        <v>82</v>
      </c>
      <c r="Q42" s="49">
        <f t="shared" si="23"/>
        <v>51</v>
      </c>
      <c r="R42" s="49">
        <f t="shared" si="23"/>
        <v>85</v>
      </c>
      <c r="S42" s="49">
        <f t="shared" si="23"/>
        <v>7</v>
      </c>
      <c r="T42" s="49">
        <f t="shared" si="23"/>
        <v>25427</v>
      </c>
      <c r="U42" s="49">
        <f t="shared" si="23"/>
        <v>5017</v>
      </c>
      <c r="V42" s="49">
        <f t="shared" si="23"/>
        <v>11056</v>
      </c>
      <c r="W42" s="49">
        <f t="shared" si="23"/>
        <v>6705</v>
      </c>
      <c r="X42" s="49">
        <f t="shared" si="23"/>
        <v>1579</v>
      </c>
      <c r="Y42" s="49">
        <f t="shared" si="23"/>
        <v>676</v>
      </c>
      <c r="Z42" s="49">
        <f t="shared" si="23"/>
        <v>103</v>
      </c>
      <c r="AA42" s="49">
        <f t="shared" si="23"/>
        <v>291</v>
      </c>
      <c r="AB42" s="49">
        <f t="shared" si="23"/>
        <v>353</v>
      </c>
      <c r="AC42" s="49">
        <f t="shared" si="23"/>
        <v>172</v>
      </c>
      <c r="AD42" s="49">
        <f t="shared" si="23"/>
        <v>175</v>
      </c>
      <c r="AE42" s="49">
        <f t="shared" si="23"/>
        <v>0</v>
      </c>
      <c r="AF42" s="49">
        <f t="shared" si="23"/>
        <v>0</v>
      </c>
      <c r="AG42" s="49">
        <f t="shared" si="23"/>
        <v>0</v>
      </c>
      <c r="AH42" s="49">
        <f t="shared" si="23"/>
        <v>0</v>
      </c>
      <c r="AI42" s="49">
        <f t="shared" si="23"/>
        <v>6</v>
      </c>
      <c r="AJ42" s="49">
        <f t="shared" si="23"/>
        <v>9035</v>
      </c>
      <c r="AK42" s="49">
        <f t="shared" si="23"/>
        <v>0</v>
      </c>
      <c r="AL42" s="49">
        <f t="shared" si="23"/>
        <v>7994</v>
      </c>
      <c r="AM42" s="49">
        <f t="shared" si="23"/>
        <v>943</v>
      </c>
      <c r="AN42" s="49">
        <f t="shared" si="23"/>
        <v>0</v>
      </c>
      <c r="AO42" s="49">
        <f t="shared" si="23"/>
        <v>0</v>
      </c>
      <c r="AP42" s="49">
        <f t="shared" si="23"/>
        <v>0</v>
      </c>
      <c r="AQ42" s="49">
        <f t="shared" si="23"/>
        <v>98</v>
      </c>
      <c r="AR42" s="49">
        <f t="shared" si="23"/>
        <v>16013</v>
      </c>
      <c r="AS42" s="49">
        <f t="shared" si="23"/>
        <v>4845</v>
      </c>
      <c r="AT42" s="49">
        <f t="shared" si="23"/>
        <v>2887</v>
      </c>
      <c r="AU42" s="49">
        <f t="shared" si="23"/>
        <v>5762</v>
      </c>
      <c r="AV42" s="49">
        <f t="shared" si="23"/>
        <v>1579</v>
      </c>
      <c r="AW42" s="49">
        <f t="shared" si="23"/>
        <v>676</v>
      </c>
      <c r="AX42" s="49">
        <f t="shared" si="23"/>
        <v>103</v>
      </c>
      <c r="AY42" s="49">
        <f t="shared" si="23"/>
        <v>161</v>
      </c>
      <c r="AZ42" s="49">
        <f t="shared" si="23"/>
        <v>26</v>
      </c>
      <c r="BA42" s="49">
        <f t="shared" si="23"/>
        <v>0</v>
      </c>
      <c r="BB42" s="49">
        <f t="shared" si="23"/>
        <v>0</v>
      </c>
      <c r="BC42" s="49">
        <f t="shared" si="23"/>
        <v>0</v>
      </c>
      <c r="BD42" s="49">
        <f t="shared" si="23"/>
        <v>0</v>
      </c>
      <c r="BE42" s="49">
        <f t="shared" si="23"/>
        <v>0</v>
      </c>
      <c r="BF42" s="49">
        <f t="shared" si="23"/>
        <v>0</v>
      </c>
      <c r="BG42" s="49">
        <f t="shared" si="23"/>
        <v>26</v>
      </c>
      <c r="BH42" s="49">
        <f t="shared" si="23"/>
        <v>0</v>
      </c>
      <c r="BI42" s="49">
        <f t="shared" si="23"/>
        <v>0</v>
      </c>
      <c r="BJ42" s="49">
        <f t="shared" si="23"/>
        <v>0</v>
      </c>
      <c r="BK42" s="49">
        <f t="shared" si="23"/>
        <v>0</v>
      </c>
      <c r="BL42" s="49">
        <f t="shared" si="23"/>
        <v>0</v>
      </c>
      <c r="BM42" s="49">
        <f t="shared" si="23"/>
        <v>0</v>
      </c>
      <c r="BN42" s="49">
        <f t="shared" si="23"/>
        <v>0</v>
      </c>
      <c r="BO42" s="49">
        <f t="shared" si="23"/>
        <v>0</v>
      </c>
      <c r="BP42" s="49">
        <f t="shared" si="23"/>
        <v>25421</v>
      </c>
      <c r="BQ42" s="49">
        <f aca="true" t="shared" si="24" ref="BQ42:BW42">SUM(BQ7:BQ41)</f>
        <v>25247</v>
      </c>
      <c r="BR42" s="49">
        <f t="shared" si="24"/>
        <v>95</v>
      </c>
      <c r="BS42" s="49">
        <f t="shared" si="24"/>
        <v>62</v>
      </c>
      <c r="BT42" s="49">
        <f t="shared" si="24"/>
        <v>3</v>
      </c>
      <c r="BU42" s="49">
        <f t="shared" si="24"/>
        <v>0</v>
      </c>
      <c r="BV42" s="49">
        <f t="shared" si="24"/>
        <v>14</v>
      </c>
      <c r="BW42" s="49">
        <f t="shared" si="24"/>
        <v>0</v>
      </c>
    </row>
  </sheetData>
  <mergeCells count="85">
    <mergeCell ref="A42:C42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65</v>
      </c>
    </row>
    <row r="2" spans="6:13" s="52" customFormat="1" ht="15" customHeight="1">
      <c r="F2" s="260" t="s">
        <v>66</v>
      </c>
      <c r="G2" s="261"/>
      <c r="H2" s="261"/>
      <c r="I2" s="261"/>
      <c r="J2" s="258" t="s">
        <v>67</v>
      </c>
      <c r="K2" s="255" t="s">
        <v>68</v>
      </c>
      <c r="L2" s="256"/>
      <c r="M2" s="257"/>
    </row>
    <row r="3" spans="1:13" s="52" customFormat="1" ht="15" customHeight="1" thickBot="1">
      <c r="A3" s="285" t="s">
        <v>69</v>
      </c>
      <c r="B3" s="286"/>
      <c r="C3" s="284"/>
      <c r="D3" s="54">
        <f>SUMIF('ごみ処理概要'!$A$7:$C$42,'ごみ集計結果'!$A$1,'ごみ処理概要'!$E$7:$E$42)</f>
        <v>828595</v>
      </c>
      <c r="F3" s="262"/>
      <c r="G3" s="263"/>
      <c r="H3" s="263"/>
      <c r="I3" s="263"/>
      <c r="J3" s="259"/>
      <c r="K3" s="55" t="s">
        <v>70</v>
      </c>
      <c r="L3" s="56" t="s">
        <v>71</v>
      </c>
      <c r="M3" s="57" t="s">
        <v>72</v>
      </c>
    </row>
    <row r="4" spans="1:13" s="52" customFormat="1" ht="15" customHeight="1" thickBot="1">
      <c r="A4" s="285" t="s">
        <v>73</v>
      </c>
      <c r="B4" s="286"/>
      <c r="C4" s="284"/>
      <c r="D4" s="54">
        <f>D5-D3</f>
        <v>0</v>
      </c>
      <c r="F4" s="252" t="s">
        <v>74</v>
      </c>
      <c r="G4" s="249" t="s">
        <v>77</v>
      </c>
      <c r="H4" s="58" t="s">
        <v>75</v>
      </c>
      <c r="J4" s="168">
        <f>SUMIF('ごみ処理量内訳'!$A$7:$C$42,'ごみ集計結果'!$A$1,'ごみ処理量内訳'!$E$7:$E$42)</f>
        <v>233600</v>
      </c>
      <c r="K4" s="59" t="s">
        <v>256</v>
      </c>
      <c r="L4" s="60" t="s">
        <v>256</v>
      </c>
      <c r="M4" s="61" t="s">
        <v>256</v>
      </c>
    </row>
    <row r="5" spans="1:13" s="52" customFormat="1" ht="15" customHeight="1">
      <c r="A5" s="287" t="s">
        <v>76</v>
      </c>
      <c r="B5" s="288"/>
      <c r="C5" s="289"/>
      <c r="D5" s="54">
        <f>SUMIF('ごみ処理概要'!$A$7:$C$42,'ごみ集計結果'!$A$1,'ごみ処理概要'!$D$7:$D$42)</f>
        <v>828595</v>
      </c>
      <c r="F5" s="253"/>
      <c r="G5" s="250"/>
      <c r="H5" s="264" t="s">
        <v>78</v>
      </c>
      <c r="I5" s="62" t="s">
        <v>79</v>
      </c>
      <c r="J5" s="63">
        <f>SUMIF('ごみ処理量内訳'!$A$7:$C$42,'ごみ集計結果'!$A$1,'ごみ処理量内訳'!$W$7:$W$42)</f>
        <v>9557</v>
      </c>
      <c r="K5" s="64" t="s">
        <v>257</v>
      </c>
      <c r="L5" s="65" t="s">
        <v>257</v>
      </c>
      <c r="M5" s="66" t="s">
        <v>257</v>
      </c>
    </row>
    <row r="6" spans="4:13" s="52" customFormat="1" ht="15" customHeight="1">
      <c r="D6" s="67"/>
      <c r="F6" s="253"/>
      <c r="G6" s="250"/>
      <c r="H6" s="265"/>
      <c r="I6" s="68" t="s">
        <v>80</v>
      </c>
      <c r="J6" s="69">
        <f>SUMIF('ごみ処理量内訳'!$A$7:$C$42,'ごみ集計結果'!$A$1,'ごみ処理量内訳'!$X$7:$X$42)</f>
        <v>1735</v>
      </c>
      <c r="K6" s="53" t="s">
        <v>265</v>
      </c>
      <c r="L6" s="70" t="s">
        <v>265</v>
      </c>
      <c r="M6" s="71" t="s">
        <v>265</v>
      </c>
    </row>
    <row r="7" spans="1:13" s="52" customFormat="1" ht="15" customHeight="1">
      <c r="A7" s="281" t="s">
        <v>81</v>
      </c>
      <c r="B7" s="290" t="s">
        <v>296</v>
      </c>
      <c r="C7" s="72" t="s">
        <v>82</v>
      </c>
      <c r="D7" s="54">
        <f>SUMIF('ごみ搬入量内訳'!$A$7:$C$42,'ごみ集計結果'!$A$1,'ごみ搬入量内訳'!$I$7:$I$42)</f>
        <v>0</v>
      </c>
      <c r="F7" s="253"/>
      <c r="G7" s="250"/>
      <c r="H7" s="265"/>
      <c r="I7" s="68" t="s">
        <v>83</v>
      </c>
      <c r="J7" s="69">
        <f>SUMIF('ごみ処理量内訳'!$A$7:$C$42,'ごみ集計結果'!$A$1,'ごみ処理量内訳'!$Y$7:$Y$42)</f>
        <v>0</v>
      </c>
      <c r="K7" s="53" t="s">
        <v>258</v>
      </c>
      <c r="L7" s="70" t="s">
        <v>258</v>
      </c>
      <c r="M7" s="71" t="s">
        <v>258</v>
      </c>
    </row>
    <row r="8" spans="1:13" s="52" customFormat="1" ht="15" customHeight="1">
      <c r="A8" s="282"/>
      <c r="B8" s="291"/>
      <c r="C8" s="72" t="s">
        <v>84</v>
      </c>
      <c r="D8" s="54">
        <f>SUMIF('ごみ搬入量内訳'!$A$7:$C$42,'ごみ集計結果'!$A$1,'ごみ搬入量内訳'!$M$7:$M$42)</f>
        <v>210467</v>
      </c>
      <c r="F8" s="253"/>
      <c r="G8" s="250"/>
      <c r="H8" s="265"/>
      <c r="I8" s="68" t="s">
        <v>85</v>
      </c>
      <c r="J8" s="69">
        <f>SUMIF('ごみ処理量内訳'!$A$7:$C$42,'ごみ集計結果'!$A$1,'ごみ処理量内訳'!$Z$7:$Z$42)</f>
        <v>0</v>
      </c>
      <c r="K8" s="53" t="s">
        <v>259</v>
      </c>
      <c r="L8" s="70" t="s">
        <v>259</v>
      </c>
      <c r="M8" s="71" t="s">
        <v>259</v>
      </c>
    </row>
    <row r="9" spans="1:13" s="52" customFormat="1" ht="15" customHeight="1" thickBot="1">
      <c r="A9" s="282"/>
      <c r="B9" s="291"/>
      <c r="C9" s="72" t="s">
        <v>86</v>
      </c>
      <c r="D9" s="54">
        <f>SUMIF('ごみ搬入量内訳'!$A$7:$C$42,'ごみ集計結果'!$A$1,'ごみ搬入量内訳'!$Q$7:$Q$42)</f>
        <v>25926</v>
      </c>
      <c r="F9" s="253"/>
      <c r="G9" s="250"/>
      <c r="H9" s="266"/>
      <c r="I9" s="73" t="s">
        <v>87</v>
      </c>
      <c r="J9" s="74">
        <f>SUMIF('ごみ処理量内訳'!$A$7:$C$42,'ごみ集計結果'!$A$1,'ごみ処理量内訳'!$AA$7:$AA$42)</f>
        <v>0</v>
      </c>
      <c r="K9" s="75" t="s">
        <v>260</v>
      </c>
      <c r="L9" s="56" t="s">
        <v>260</v>
      </c>
      <c r="M9" s="57" t="s">
        <v>260</v>
      </c>
    </row>
    <row r="10" spans="1:13" s="52" customFormat="1" ht="15" customHeight="1" thickBot="1">
      <c r="A10" s="282"/>
      <c r="B10" s="291"/>
      <c r="C10" s="72" t="s">
        <v>88</v>
      </c>
      <c r="D10" s="54">
        <f>SUMIF('ごみ搬入量内訳'!$A$7:$C$42,'ごみ集計結果'!$A$1,'ごみ搬入量内訳'!$U$7:$U$42)</f>
        <v>20702</v>
      </c>
      <c r="F10" s="253"/>
      <c r="G10" s="251"/>
      <c r="H10" s="76" t="s">
        <v>89</v>
      </c>
      <c r="I10" s="77"/>
      <c r="J10" s="169">
        <f>SUM(J4:J9)</f>
        <v>244892</v>
      </c>
      <c r="K10" s="78" t="s">
        <v>265</v>
      </c>
      <c r="L10" s="170">
        <f>SUMIF('ごみ処理量内訳'!$A$7:$C$42,'ごみ集計結果'!$A$1,'ごみ処理量内訳'!$AD$7:$AD$42)</f>
        <v>19872</v>
      </c>
      <c r="M10" s="171">
        <f>SUMIF('資源化量内訳'!$A$7:$C$42,'ごみ集計結果'!$A$1,'資源化量内訳'!$AB$7:$AB$42)</f>
        <v>353</v>
      </c>
    </row>
    <row r="11" spans="1:13" s="52" customFormat="1" ht="15" customHeight="1">
      <c r="A11" s="282"/>
      <c r="B11" s="291"/>
      <c r="C11" s="72" t="s">
        <v>90</v>
      </c>
      <c r="D11" s="54">
        <f>SUMIF('ごみ搬入量内訳'!$A$7:$C$42,'ごみ集計結果'!$A$1,'ごみ搬入量内訳'!$Y$7:$Y$42)</f>
        <v>172</v>
      </c>
      <c r="F11" s="253"/>
      <c r="G11" s="267" t="s">
        <v>91</v>
      </c>
      <c r="H11" s="156" t="s">
        <v>79</v>
      </c>
      <c r="I11" s="153"/>
      <c r="J11" s="79">
        <f>SUMIF('ごみ処理量内訳'!$A$7:$C$42,'ごみ集計結果'!$A$1,'ごみ処理量内訳'!$G$7:$G$42)</f>
        <v>34025</v>
      </c>
      <c r="K11" s="63">
        <f>SUMIF('ごみ処理量内訳'!$A$7:$C$42,'ごみ集計結果'!$A$1,'ごみ処理量内訳'!$W$7:$W$42)</f>
        <v>9557</v>
      </c>
      <c r="L11" s="80">
        <f>SUMIF('ごみ処理量内訳'!$A$7:$C$42,'ごみ集計結果'!$A$1,'ごみ処理量内訳'!$AF$7:$AF$42)</f>
        <v>15230</v>
      </c>
      <c r="M11" s="81">
        <f>SUMIF('資源化量内訳'!$A$7:$C$42,'ごみ集計結果'!$A$1,'資源化量内訳'!$AJ$7:$AJ$42)</f>
        <v>9035</v>
      </c>
    </row>
    <row r="12" spans="1:13" s="52" customFormat="1" ht="15" customHeight="1">
      <c r="A12" s="282"/>
      <c r="B12" s="291"/>
      <c r="C12" s="72" t="s">
        <v>92</v>
      </c>
      <c r="D12" s="54">
        <f>SUMIF('ごみ搬入量内訳'!$A$7:$C$42,'ごみ集計結果'!$A$1,'ごみ搬入量内訳'!$AC$7:$AC$42)</f>
        <v>3322</v>
      </c>
      <c r="F12" s="253"/>
      <c r="G12" s="268"/>
      <c r="H12" s="154" t="s">
        <v>80</v>
      </c>
      <c r="I12" s="154"/>
      <c r="J12" s="69">
        <f>SUMIF('ごみ処理量内訳'!$A$7:$C$42,'ごみ集計結果'!$A$1,'ごみ処理量内訳'!$H$7:$H$42)</f>
        <v>19813</v>
      </c>
      <c r="K12" s="69">
        <f>SUMIF('ごみ処理量内訳'!$A$7:$C$42,'ごみ集計結果'!$A$1,'ごみ処理量内訳'!$X$7:$X$42)</f>
        <v>1735</v>
      </c>
      <c r="L12" s="54">
        <f>SUMIF('ごみ処理量内訳'!$A$7:$C$42,'ごみ集計結果'!$A$1,'ごみ処理量内訳'!$AG$7:$AG$42)</f>
        <v>2043</v>
      </c>
      <c r="M12" s="82">
        <f>SUMIF('資源化量内訳'!$A$7:$C$42,'ごみ集計結果'!$A$1,'資源化量内訳'!$AR$7:$AR$42)</f>
        <v>16013</v>
      </c>
    </row>
    <row r="13" spans="1:13" s="52" customFormat="1" ht="15" customHeight="1">
      <c r="A13" s="282"/>
      <c r="B13" s="292"/>
      <c r="C13" s="83" t="s">
        <v>89</v>
      </c>
      <c r="D13" s="54">
        <f>SUM(D7:D12)</f>
        <v>260589</v>
      </c>
      <c r="F13" s="253"/>
      <c r="G13" s="268"/>
      <c r="H13" s="154" t="s">
        <v>83</v>
      </c>
      <c r="I13" s="154"/>
      <c r="J13" s="69">
        <f>SUMIF('ごみ処理量内訳'!$A$7:$C$42,'ごみ集計結果'!$A$1,'ごみ処理量内訳'!$I$7:$I$42)</f>
        <v>26</v>
      </c>
      <c r="K13" s="69">
        <f>SUMIF('ごみ処理量内訳'!$A$7:$C$42,'ごみ集計結果'!$A$1,'ごみ処理量内訳'!$Y$7:$Y$42)</f>
        <v>0</v>
      </c>
      <c r="L13" s="54">
        <f>SUMIF('ごみ処理量内訳'!$A$7:$C$42,'ごみ集計結果'!$A$1,'ごみ処理量内訳'!$AH$7:$AH$42)</f>
        <v>0</v>
      </c>
      <c r="M13" s="82">
        <f>SUMIF('資源化量内訳'!$A$7:$C$42,'ごみ集計結果'!$A$1,'資源化量内訳'!$AZ$7:$AZ$42)</f>
        <v>26</v>
      </c>
    </row>
    <row r="14" spans="1:13" s="52" customFormat="1" ht="15" customHeight="1">
      <c r="A14" s="282"/>
      <c r="B14" s="247" t="s">
        <v>93</v>
      </c>
      <c r="C14" s="247"/>
      <c r="D14" s="54">
        <f>SUMIF('ごみ搬入量内訳'!$A$7:$C$42,'ごみ集計結果'!$A$1,'ごみ搬入量内訳'!$AG$7:$AG$42)</f>
        <v>38634</v>
      </c>
      <c r="F14" s="253"/>
      <c r="G14" s="268"/>
      <c r="H14" s="154" t="s">
        <v>85</v>
      </c>
      <c r="I14" s="154"/>
      <c r="J14" s="69">
        <f>SUMIF('ごみ処理量内訳'!$A$7:$C$42,'ごみ集計結果'!$A$1,'ごみ処理量内訳'!$J$7:$J$42)</f>
        <v>0</v>
      </c>
      <c r="K14" s="69">
        <f>SUMIF('ごみ処理量内訳'!$A$7:$C$42,'ごみ集計結果'!$A$1,'ごみ処理量内訳'!$Z$7:$Z$42)</f>
        <v>0</v>
      </c>
      <c r="L14" s="54">
        <f>SUMIF('ごみ処理量内訳'!$A$7:$C$42,'ごみ集計結果'!$A$1,'ごみ処理量内訳'!$AI$7:$AI$42)</f>
        <v>0</v>
      </c>
      <c r="M14" s="82">
        <f>SUMIF('資源化量内訳'!$A$7:$C$42,'ごみ集計結果'!$A$1,'資源化量内訳'!$BH$7:$BH$42)</f>
        <v>0</v>
      </c>
    </row>
    <row r="15" spans="1:13" s="52" customFormat="1" ht="15" customHeight="1" thickBot="1">
      <c r="A15" s="282"/>
      <c r="B15" s="247" t="s">
        <v>94</v>
      </c>
      <c r="C15" s="247"/>
      <c r="D15" s="54">
        <f>SUMIF('ごみ搬入量内訳'!$A$7:$C$42,'ごみ集計結果'!$A$1,'ごみ搬入量内訳'!$AH$7:$AH$42)</f>
        <v>26</v>
      </c>
      <c r="F15" s="253"/>
      <c r="G15" s="268"/>
      <c r="H15" s="155" t="s">
        <v>87</v>
      </c>
      <c r="I15" s="155"/>
      <c r="J15" s="74">
        <f>SUMIF('ごみ処理量内訳'!$A$7:$C$42,'ごみ集計結果'!$A$1,'ごみ処理量内訳'!$K$7:$K$42)</f>
        <v>0</v>
      </c>
      <c r="K15" s="74">
        <f>SUMIF('ごみ処理量内訳'!$A$7:$C$42,'ごみ集計結果'!$A$1,'ごみ処理量内訳'!$AA$7:$AA$42)</f>
        <v>0</v>
      </c>
      <c r="L15" s="84">
        <f>SUMIF('ごみ処理量内訳'!$A$7:$C$42,'ごみ集計結果'!$A$1,'ごみ処理量内訳'!$AJ$7:$AJ$42)</f>
        <v>0</v>
      </c>
      <c r="M15" s="57" t="s">
        <v>260</v>
      </c>
    </row>
    <row r="16" spans="1:13" s="52" customFormat="1" ht="15" customHeight="1" thickBot="1">
      <c r="A16" s="283"/>
      <c r="B16" s="284" t="s">
        <v>189</v>
      </c>
      <c r="C16" s="247"/>
      <c r="D16" s="54">
        <f>SUM(D13:D15)</f>
        <v>299249</v>
      </c>
      <c r="F16" s="253"/>
      <c r="G16" s="251"/>
      <c r="H16" s="86" t="s">
        <v>89</v>
      </c>
      <c r="I16" s="85"/>
      <c r="J16" s="172">
        <f>SUM(J11:J15)</f>
        <v>53864</v>
      </c>
      <c r="K16" s="173">
        <f>SUM(K11:K15)</f>
        <v>11292</v>
      </c>
      <c r="L16" s="174">
        <f>SUM(L11:L15)</f>
        <v>17273</v>
      </c>
      <c r="M16" s="175">
        <f>SUM(M11:M15)</f>
        <v>25074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287464</v>
      </c>
      <c r="K17" s="176">
        <f>K16</f>
        <v>11292</v>
      </c>
      <c r="L17" s="177">
        <f>L10+L16</f>
        <v>37145</v>
      </c>
      <c r="M17" s="178">
        <f>M10+M16</f>
        <v>25427</v>
      </c>
    </row>
    <row r="18" spans="1:13" s="52" customFormat="1" ht="15" customHeight="1">
      <c r="A18" s="247" t="s">
        <v>95</v>
      </c>
      <c r="B18" s="247"/>
      <c r="C18" s="247"/>
      <c r="D18" s="54">
        <f>SUMIF('ごみ搬入量内訳'!$A$7:$C$42,'ごみ集計結果'!$A$1,'ごみ搬入量内訳'!$E$7:$E$42)</f>
        <v>215772</v>
      </c>
      <c r="F18" s="277" t="s">
        <v>96</v>
      </c>
      <c r="G18" s="278"/>
      <c r="H18" s="278"/>
      <c r="I18" s="279"/>
      <c r="J18" s="79">
        <f>SUMIF('資源化量内訳'!$A$7:$C$42,'ごみ集計結果'!$A$1,'資源化量内訳'!$L$7:$L$42)</f>
        <v>5854</v>
      </c>
      <c r="K18" s="87" t="s">
        <v>256</v>
      </c>
      <c r="L18" s="88" t="s">
        <v>256</v>
      </c>
      <c r="M18" s="81">
        <f>J18</f>
        <v>5854</v>
      </c>
    </row>
    <row r="19" spans="1:13" s="52" customFormat="1" ht="15" customHeight="1" thickBot="1">
      <c r="A19" s="248" t="s">
        <v>97</v>
      </c>
      <c r="B19" s="247"/>
      <c r="C19" s="247"/>
      <c r="D19" s="54">
        <f>SUMIF('ごみ搬入量内訳'!$A$7:$C$42,'ごみ集計結果'!$A$1,'ごみ搬入量内訳'!$F$7:$F$42)</f>
        <v>83451</v>
      </c>
      <c r="F19" s="274" t="s">
        <v>98</v>
      </c>
      <c r="G19" s="275"/>
      <c r="H19" s="275"/>
      <c r="I19" s="276"/>
      <c r="J19" s="179">
        <f>SUMIF('ごみ処理量内訳'!$A$7:$C$42,'ごみ集計結果'!$A$1,'ごみ処理量内訳'!$AC$7:$AC$42)</f>
        <v>6386</v>
      </c>
      <c r="K19" s="89" t="s">
        <v>256</v>
      </c>
      <c r="L19" s="90">
        <f>J19</f>
        <v>6386</v>
      </c>
      <c r="M19" s="91" t="s">
        <v>256</v>
      </c>
    </row>
    <row r="20" spans="1:13" s="52" customFormat="1" ht="15" customHeight="1" thickBot="1">
      <c r="A20" s="248" t="s">
        <v>99</v>
      </c>
      <c r="B20" s="247"/>
      <c r="C20" s="247"/>
      <c r="D20" s="54">
        <f>D15</f>
        <v>26</v>
      </c>
      <c r="F20" s="271" t="s">
        <v>189</v>
      </c>
      <c r="G20" s="272"/>
      <c r="H20" s="272"/>
      <c r="I20" s="273"/>
      <c r="J20" s="180">
        <f>J4+J11+J12+J13+J14+J15+J18+J19</f>
        <v>299704</v>
      </c>
      <c r="K20" s="181">
        <f>SUM(K17:K19)</f>
        <v>11292</v>
      </c>
      <c r="L20" s="182">
        <f>SUM(L17:L19)</f>
        <v>43531</v>
      </c>
      <c r="M20" s="183">
        <f>SUM(M17:M19)</f>
        <v>31281</v>
      </c>
    </row>
    <row r="21" spans="1:9" s="52" customFormat="1" ht="15" customHeight="1">
      <c r="A21" s="248" t="s">
        <v>173</v>
      </c>
      <c r="B21" s="247"/>
      <c r="C21" s="247"/>
      <c r="D21" s="54">
        <f>SUM(D18:D20)</f>
        <v>299249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100</v>
      </c>
      <c r="M22" s="94" t="s">
        <v>101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収集ごみ（混合ごみ＋可燃ごみ＋不燃ごみ＋資源ごみ＋その他＋その他）＝260,589t/年</v>
      </c>
      <c r="K23" s="94" t="s">
        <v>102</v>
      </c>
      <c r="L23" s="97">
        <f>SUMIF('資源化量内訳'!$A$7:$C$42,'ごみ集計結果'!$A$1,'資源化量内訳'!$M$7:M$42)+SUMIF('資源化量内訳'!$A$7:$C$42,'ごみ集計結果'!$A$1,'資源化量内訳'!$U$7:U$42)</f>
        <v>8877</v>
      </c>
      <c r="M23" s="54">
        <f>SUMIF('資源化量内訳'!$A$7:$C$42,'ごみ集計結果'!$A$1,'資源化量内訳'!BQ$7:BQ$42)</f>
        <v>25247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計画収集量（収集ごみ＋直接搬入ごみ）＝299,223t/年</v>
      </c>
      <c r="K24" s="94" t="s">
        <v>103</v>
      </c>
      <c r="L24" s="97">
        <f>SUMIF('資源化量内訳'!$A$7:$C$42,'ごみ集計結果'!$A$1,'資源化量内訳'!$N$7:N$42)+SUMIF('資源化量内訳'!$A$7:$C$42,'ごみ集計結果'!$A$1,'資源化量内訳'!V$7:V$42)</f>
        <v>12353</v>
      </c>
      <c r="M24" s="54">
        <f>SUMIF('資源化量内訳'!$A$7:$C$42,'ごみ集計結果'!$A$1,'資源化量内訳'!BR$7:BR$42)</f>
        <v>95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ごみ総排出量（計画収集量＋自家処理量）＝299,249t/年</v>
      </c>
      <c r="K25" s="94" t="s">
        <v>261</v>
      </c>
      <c r="L25" s="97">
        <f>SUMIF('資源化量内訳'!$A$7:$C$42,'ごみ集計結果'!$A$1,'資源化量内訳'!O$7:O$42)+SUMIF('資源化量内訳'!$A$7:$C$42,'ごみ集計結果'!$A$1,'資源化量内訳'!W$7:W$42)</f>
        <v>7177</v>
      </c>
      <c r="M25" s="54">
        <f>SUMIF('資源化量内訳'!$A$7:$C$42,'ごみ集計結果'!$A$1,'資源化量内訳'!BS$7:BS$42)</f>
        <v>62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ごみ処理量（直接最終処分量＋直接焼却量＋焼却以外の中間処理量＋直接資源化量）＝299,704t/年</v>
      </c>
      <c r="K26" s="94" t="s">
        <v>262</v>
      </c>
      <c r="L26" s="97">
        <f>SUMIF('資源化量内訳'!$A$7:$C$42,'ごみ集計結果'!$A$1,'資源化量内訳'!P$7:P$42)+SUMIF('資源化量内訳'!$A$7:$C$42,'ごみ集計結果'!$A$1,'資源化量内訳'!X$7:X$42)</f>
        <v>1661</v>
      </c>
      <c r="M26" s="54">
        <f>SUMIF('資源化量内訳'!$A$7:$C$42,'ごみ集計結果'!$A$1,'資源化量内訳'!BT$7:BT$42)</f>
        <v>3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１人１日あたりごみ排出量（ごみ総排出量/総人口）＝989g/人日</v>
      </c>
      <c r="K27" s="94" t="s">
        <v>263</v>
      </c>
      <c r="L27" s="97">
        <f>SUMIF('資源化量内訳'!$A$7:$C$42,'ごみ集計結果'!$A$1,'資源化量内訳'!Q$7:Q$42)+SUMIF('資源化量内訳'!$A$7:$C$42,'ごみ集計結果'!$A$1,'資源化量内訳'!Y$7:Y$42)</f>
        <v>727</v>
      </c>
      <c r="M27" s="54">
        <f>SUMIF('資源化量内訳'!$A$7:$C$42,'ごみ集計結果'!$A$1,'資源化量内訳'!BU$7:BU$42)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リサイクル率（[資源化量合計＋集団回収量]/[ごみ処理量＋集団回収量]）＝17.44％</v>
      </c>
      <c r="K28" s="94" t="s">
        <v>30</v>
      </c>
      <c r="L28" s="97">
        <f>SUMIF('資源化量内訳'!$A$7:$C$42,'ごみ集計結果'!$A$1,'資源化量内訳'!R$7:R$42)+SUMIF('資源化量内訳'!$A$7:$C$42,'ごみ集計結果'!$A$1,'資源化量内訳'!Z$7:Z$42)</f>
        <v>188</v>
      </c>
      <c r="M28" s="54">
        <f>SUMIF('資源化量内訳'!$A$7:$C$42,'ごみ集計結果'!$A$1,'資源化量内訳'!BV$7:BV$42)</f>
        <v>14</v>
      </c>
    </row>
    <row r="29" spans="1:13" s="96" customFormat="1" ht="15" customHeight="1">
      <c r="A29" s="98"/>
      <c r="K29" s="94" t="s">
        <v>90</v>
      </c>
      <c r="L29" s="97">
        <f>SUMIF('資源化量内訳'!$A$7:$C$42,'ごみ集計結果'!$A$1,'資源化量内訳'!S$7:S$42)+SUMIF('資源化量内訳'!$A$7:$C$42,'ごみ集計結果'!$A$1,'資源化量内訳'!AA$7:AA$42)</f>
        <v>298</v>
      </c>
      <c r="M29" s="54">
        <f>SUMIF('資源化量内訳'!$A$7:$C$42,'ごみ集計結果'!$A$1,'資源化量内訳'!BW$7:BW$42)</f>
        <v>0</v>
      </c>
    </row>
    <row r="30" spans="11:13" ht="15" customHeight="1">
      <c r="K30" s="94" t="s">
        <v>189</v>
      </c>
      <c r="L30" s="184">
        <f>SUM(L23:L29)</f>
        <v>31281</v>
      </c>
      <c r="M30" s="185">
        <f>SUM(M23:M29)</f>
        <v>25421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福井県のごみ処理フローシート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104</v>
      </c>
      <c r="B2" s="297"/>
      <c r="C2" s="297"/>
      <c r="D2" s="297"/>
      <c r="E2" s="106"/>
      <c r="F2" s="107" t="s">
        <v>266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267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40</v>
      </c>
      <c r="G3" s="117">
        <f>'ごみ集計結果'!J19</f>
        <v>6386</v>
      </c>
      <c r="H3" s="106"/>
      <c r="I3" s="109"/>
      <c r="J3" s="110"/>
      <c r="K3" s="106"/>
      <c r="L3" s="106"/>
      <c r="M3" s="110"/>
      <c r="N3" s="110"/>
      <c r="O3" s="106"/>
      <c r="P3" s="116" t="s">
        <v>50</v>
      </c>
      <c r="Q3" s="117">
        <f>G3+N5+Q9</f>
        <v>43531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268</v>
      </c>
      <c r="G5" s="112"/>
      <c r="H5" s="106"/>
      <c r="I5" s="120" t="s">
        <v>269</v>
      </c>
      <c r="J5" s="112"/>
      <c r="K5" s="106"/>
      <c r="L5" s="121" t="s">
        <v>270</v>
      </c>
      <c r="M5" s="158" t="s">
        <v>52</v>
      </c>
      <c r="N5" s="122">
        <f>'ごみ集計結果'!L10</f>
        <v>19872</v>
      </c>
      <c r="O5" s="106"/>
      <c r="P5" s="106"/>
      <c r="Q5" s="106"/>
    </row>
    <row r="6" spans="1:17" s="113" customFormat="1" ht="21.75" customHeight="1" thickBot="1">
      <c r="A6" s="119"/>
      <c r="B6" s="294" t="s">
        <v>271</v>
      </c>
      <c r="C6" s="294"/>
      <c r="D6" s="294"/>
      <c r="E6" s="106"/>
      <c r="F6" s="116" t="s">
        <v>41</v>
      </c>
      <c r="G6" s="117">
        <f>'ごみ集計結果'!J4</f>
        <v>233600</v>
      </c>
      <c r="H6" s="106"/>
      <c r="I6" s="116" t="s">
        <v>44</v>
      </c>
      <c r="J6" s="117">
        <f>G6+N8</f>
        <v>244892</v>
      </c>
      <c r="K6" s="106"/>
      <c r="L6" s="123" t="s">
        <v>272</v>
      </c>
      <c r="M6" s="160" t="s">
        <v>53</v>
      </c>
      <c r="N6" s="124">
        <f>'ごみ集計結果'!M10</f>
        <v>353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273</v>
      </c>
      <c r="C8" s="126" t="s">
        <v>36</v>
      </c>
      <c r="D8" s="127">
        <f>'ごみ集計結果'!D7</f>
        <v>0</v>
      </c>
      <c r="E8" s="106"/>
      <c r="F8" s="106"/>
      <c r="G8" s="119"/>
      <c r="H8" s="106"/>
      <c r="I8" s="128"/>
      <c r="L8" s="129" t="s">
        <v>274</v>
      </c>
      <c r="M8" s="132" t="s">
        <v>43</v>
      </c>
      <c r="N8" s="127">
        <f>N10+N14+N18+N22+N26</f>
        <v>11292</v>
      </c>
      <c r="O8" s="106"/>
      <c r="P8" s="111" t="s">
        <v>275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51</v>
      </c>
      <c r="Q9" s="117">
        <f>N11+N15+N19+N23+N27</f>
        <v>17273</v>
      </c>
    </row>
    <row r="10" spans="1:17" s="113" customFormat="1" ht="21.75" customHeight="1" thickBot="1">
      <c r="A10" s="119"/>
      <c r="B10" s="125" t="s">
        <v>276</v>
      </c>
      <c r="C10" s="157" t="s">
        <v>31</v>
      </c>
      <c r="D10" s="127">
        <f>'ごみ集計結果'!D8</f>
        <v>210467</v>
      </c>
      <c r="E10" s="106"/>
      <c r="F10" s="106"/>
      <c r="G10" s="119"/>
      <c r="H10" s="106"/>
      <c r="I10" s="120" t="s">
        <v>277</v>
      </c>
      <c r="J10" s="112"/>
      <c r="K10" s="106"/>
      <c r="L10" s="121" t="s">
        <v>274</v>
      </c>
      <c r="M10" s="158" t="s">
        <v>54</v>
      </c>
      <c r="N10" s="122">
        <f>'ごみ集計結果'!K11</f>
        <v>9557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45</v>
      </c>
      <c r="J11" s="117">
        <f>'ごみ集計結果'!J11</f>
        <v>34025</v>
      </c>
      <c r="K11" s="106"/>
      <c r="L11" s="133" t="s">
        <v>275</v>
      </c>
      <c r="M11" s="162" t="s">
        <v>55</v>
      </c>
      <c r="N11" s="134">
        <f>'ごみ集計結果'!L11</f>
        <v>15230</v>
      </c>
      <c r="O11" s="106"/>
      <c r="P11" s="106"/>
      <c r="Q11" s="106"/>
    </row>
    <row r="12" spans="1:17" s="113" customFormat="1" ht="21.75" customHeight="1" thickBot="1">
      <c r="A12" s="119"/>
      <c r="B12" s="125" t="s">
        <v>278</v>
      </c>
      <c r="C12" s="157" t="s">
        <v>32</v>
      </c>
      <c r="D12" s="127">
        <f>'ごみ集計結果'!D9</f>
        <v>25926</v>
      </c>
      <c r="E12" s="106"/>
      <c r="F12" s="106"/>
      <c r="G12" s="119"/>
      <c r="H12" s="106"/>
      <c r="I12" s="109"/>
      <c r="J12" s="119"/>
      <c r="K12" s="106"/>
      <c r="L12" s="135" t="s">
        <v>272</v>
      </c>
      <c r="M12" s="161" t="s">
        <v>56</v>
      </c>
      <c r="N12" s="117">
        <f>'ごみ集計結果'!M11</f>
        <v>9035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279</v>
      </c>
      <c r="C14" s="157" t="s">
        <v>33</v>
      </c>
      <c r="D14" s="127">
        <f>'ごみ集計結果'!D10</f>
        <v>20702</v>
      </c>
      <c r="E14" s="106"/>
      <c r="F14" s="106"/>
      <c r="G14" s="119"/>
      <c r="H14" s="106"/>
      <c r="I14" s="107" t="s">
        <v>280</v>
      </c>
      <c r="J14" s="112"/>
      <c r="K14" s="106"/>
      <c r="L14" s="121" t="s">
        <v>274</v>
      </c>
      <c r="M14" s="158" t="s">
        <v>57</v>
      </c>
      <c r="N14" s="122">
        <f>'ごみ集計結果'!K12</f>
        <v>1735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46</v>
      </c>
      <c r="J15" s="117">
        <f>'ごみ集計結果'!J12</f>
        <v>19813</v>
      </c>
      <c r="K15" s="106"/>
      <c r="L15" s="133" t="s">
        <v>275</v>
      </c>
      <c r="M15" s="162" t="s">
        <v>58</v>
      </c>
      <c r="N15" s="134">
        <f>'ごみ集計結果'!L12</f>
        <v>2043</v>
      </c>
      <c r="O15" s="106"/>
    </row>
    <row r="16" spans="1:15" s="113" customFormat="1" ht="21.75" customHeight="1" thickBot="1">
      <c r="A16" s="119"/>
      <c r="B16" s="141" t="s">
        <v>281</v>
      </c>
      <c r="C16" s="157" t="s">
        <v>34</v>
      </c>
      <c r="D16" s="127">
        <f>'ごみ集計結果'!D11</f>
        <v>172</v>
      </c>
      <c r="E16" s="106"/>
      <c r="H16" s="106"/>
      <c r="I16" s="109"/>
      <c r="J16" s="119"/>
      <c r="K16" s="106"/>
      <c r="L16" s="135" t="s">
        <v>272</v>
      </c>
      <c r="M16" s="161" t="s">
        <v>59</v>
      </c>
      <c r="N16" s="117">
        <f>'ごみ集計結果'!M12</f>
        <v>16013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282</v>
      </c>
      <c r="C18" s="157" t="s">
        <v>35</v>
      </c>
      <c r="D18" s="127">
        <f>'ごみ集計結果'!D12</f>
        <v>3322</v>
      </c>
      <c r="E18" s="106"/>
      <c r="F18" s="120" t="s">
        <v>283</v>
      </c>
      <c r="G18" s="108"/>
      <c r="H18" s="106"/>
      <c r="I18" s="120" t="s">
        <v>284</v>
      </c>
      <c r="J18" s="112"/>
      <c r="K18" s="106"/>
      <c r="L18" s="121" t="s">
        <v>274</v>
      </c>
      <c r="M18" s="158" t="s">
        <v>60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53864</v>
      </c>
      <c r="H19" s="106"/>
      <c r="I19" s="116" t="s">
        <v>47</v>
      </c>
      <c r="J19" s="117">
        <f>'ごみ集計結果'!J13</f>
        <v>26</v>
      </c>
      <c r="K19" s="106"/>
      <c r="L19" s="133" t="s">
        <v>275</v>
      </c>
      <c r="M19" s="162" t="s">
        <v>61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285</v>
      </c>
      <c r="C20" s="157" t="s">
        <v>37</v>
      </c>
      <c r="D20" s="127">
        <f>'ごみ集計結果'!D14</f>
        <v>38634</v>
      </c>
      <c r="E20" s="106"/>
      <c r="F20" s="106"/>
      <c r="G20" s="119"/>
      <c r="H20" s="106"/>
      <c r="I20" s="109"/>
      <c r="J20" s="119"/>
      <c r="K20" s="106"/>
      <c r="L20" s="135" t="s">
        <v>272</v>
      </c>
      <c r="M20" s="161" t="s">
        <v>62</v>
      </c>
      <c r="N20" s="117">
        <f>'ごみ集計結果'!M13</f>
        <v>26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286</v>
      </c>
      <c r="C22" s="132" t="s">
        <v>38</v>
      </c>
      <c r="D22" s="127">
        <f>'ごみ集計結果'!D15</f>
        <v>26</v>
      </c>
      <c r="E22" s="106"/>
      <c r="F22" s="106"/>
      <c r="G22" s="119"/>
      <c r="H22" s="106"/>
      <c r="I22" s="120" t="s">
        <v>287</v>
      </c>
      <c r="J22" s="112"/>
      <c r="K22" s="106"/>
      <c r="L22" s="121" t="s">
        <v>274</v>
      </c>
      <c r="M22" s="158" t="s">
        <v>63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48</v>
      </c>
      <c r="J23" s="117">
        <f>'ごみ集計結果'!J14</f>
        <v>0</v>
      </c>
      <c r="K23" s="106"/>
      <c r="L23" s="133" t="s">
        <v>275</v>
      </c>
      <c r="M23" s="162" t="s">
        <v>64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288</v>
      </c>
      <c r="C24" s="132" t="s">
        <v>39</v>
      </c>
      <c r="D24" s="127">
        <f>'ごみ集計結果'!M30</f>
        <v>25421</v>
      </c>
      <c r="E24" s="106"/>
      <c r="F24" s="106"/>
      <c r="G24" s="119"/>
      <c r="H24" s="106"/>
      <c r="I24" s="109"/>
      <c r="J24" s="110"/>
      <c r="K24" s="106"/>
      <c r="L24" s="135" t="s">
        <v>272</v>
      </c>
      <c r="M24" s="161" t="s">
        <v>290</v>
      </c>
      <c r="N24" s="117">
        <f>'ごみ集計結果'!M14</f>
        <v>0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289</v>
      </c>
      <c r="J26" s="112"/>
      <c r="K26" s="106"/>
      <c r="L26" s="147" t="s">
        <v>274</v>
      </c>
      <c r="M26" s="159" t="s">
        <v>291</v>
      </c>
      <c r="N26" s="122">
        <f>'ごみ集計結果'!K15</f>
        <v>0</v>
      </c>
      <c r="O26" s="146"/>
      <c r="P26" s="106" t="s">
        <v>24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49</v>
      </c>
      <c r="J27" s="117">
        <f>'ごみ集計結果'!J15</f>
        <v>0</v>
      </c>
      <c r="K27" s="106"/>
      <c r="L27" s="135" t="s">
        <v>275</v>
      </c>
      <c r="M27" s="161" t="s">
        <v>292</v>
      </c>
      <c r="N27" s="124">
        <f>'ごみ集計結果'!L15</f>
        <v>0</v>
      </c>
      <c r="O27" s="106"/>
      <c r="P27" s="295">
        <f>N12+N16+N20+N24+N6</f>
        <v>25427</v>
      </c>
      <c r="Q27" s="295"/>
    </row>
    <row r="28" spans="1:17" s="113" customFormat="1" ht="21.75" customHeight="1" thickBot="1">
      <c r="A28" s="106"/>
      <c r="B28" s="163" t="s">
        <v>26</v>
      </c>
      <c r="C28" s="148" t="s">
        <v>293</v>
      </c>
      <c r="D28" s="149">
        <f>'ごみ集計結果'!D3</f>
        <v>828595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27</v>
      </c>
      <c r="C29" s="165" t="s">
        <v>294</v>
      </c>
      <c r="D29" s="151">
        <f>'ごみ集計結果'!D4</f>
        <v>0</v>
      </c>
      <c r="E29" s="106"/>
      <c r="F29" s="120" t="s">
        <v>28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29</v>
      </c>
      <c r="Q29" s="130"/>
    </row>
    <row r="30" spans="1:17" s="113" customFormat="1" ht="21.75" customHeight="1" thickBot="1">
      <c r="A30" s="106"/>
      <c r="B30" s="164" t="s">
        <v>25</v>
      </c>
      <c r="C30" s="166" t="s">
        <v>295</v>
      </c>
      <c r="D30" s="152">
        <f>'ごみ集計結果'!D5</f>
        <v>828595</v>
      </c>
      <c r="E30" s="106"/>
      <c r="F30" s="116" t="s">
        <v>42</v>
      </c>
      <c r="G30" s="117">
        <f>'ごみ集計結果'!J18</f>
        <v>5854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31281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2005-02-15T02:43:47Z</dcterms:modified>
  <cp:category/>
  <cp:version/>
  <cp:contentType/>
  <cp:contentStatus/>
</cp:coreProperties>
</file>