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4805" windowHeight="7905" tabRatio="869" activeTab="0"/>
  </bookViews>
  <sheets>
    <sheet name="様式1 エネルギー管理表(記載要領)" sheetId="1" r:id="rId1"/>
    <sheet name="様式3 報告書(記載例付)" sheetId="2" r:id="rId2"/>
    <sheet name="様式1 エネルギー管理表(ブランクフォーム)" sheetId="3" r:id="rId3"/>
    <sheet name="様式3 報告書(ブランクフォーム)" sheetId="4" r:id="rId4"/>
  </sheets>
  <externalReferences>
    <externalReference r:id="rId7"/>
  </externalReferences>
  <definedNames>
    <definedName name="AS2DocOpenMode" hidden="1">"AS2DocumentEdit"</definedName>
    <definedName name="_xlnm.Print_Area" localSheetId="2">'様式1 エネルギー管理表(ブランクフォーム)'!$A$1:$AV$48</definedName>
    <definedName name="_xlnm.Print_Area" localSheetId="0">'様式1 エネルギー管理表(記載要領)'!$A$1:$BS$51</definedName>
    <definedName name="_xlnm.Print_Area" localSheetId="3">'様式3 報告書(ブランクフォーム)'!$A$1:$Z$64</definedName>
    <definedName name="_xlnm.Print_Area" localSheetId="1">'様式3 報告書(記載例付)'!$A$1:$Z$63</definedName>
    <definedName name="初期設定_基準年度">'[1]初期設定'!$E$4</definedName>
    <definedName name="初期設定_電気事業者">'[1]初期設定'!$E$8</definedName>
    <definedName name="電気事業者別排出係数">'[1]電気事業者別排出係数'!$A$1:$C$12</definedName>
    <definedName name="日本標準産業分類一覧">'[1]日本標準産業分類'!$A$2:$A$21</definedName>
    <definedName name="排出係数">'[1]排出係数'!$A$1:$D$9</definedName>
  </definedNames>
  <calcPr fullCalcOnLoad="1"/>
</workbook>
</file>

<file path=xl/sharedStrings.xml><?xml version="1.0" encoding="utf-8"?>
<sst xmlns="http://schemas.openxmlformats.org/spreadsheetml/2006/main" count="658" uniqueCount="181">
  <si>
    <t>区分</t>
  </si>
  <si>
    <t>単位</t>
  </si>
  <si>
    <t>前期</t>
  </si>
  <si>
    <t>当期</t>
  </si>
  <si>
    <t>前期比
増減率(%)</t>
  </si>
  <si>
    <t>評価</t>
  </si>
  <si>
    <t>円</t>
  </si>
  <si>
    <t>購入電力(昼間8時～22時)</t>
  </si>
  <si>
    <t>購入電力(夜間22時～翌日8時)</t>
  </si>
  <si>
    <t>都市ガス</t>
  </si>
  <si>
    <t>液化石油ガス(LPG）</t>
  </si>
  <si>
    <t>液化天然ガス(LＮG）</t>
  </si>
  <si>
    <t>灯油</t>
  </si>
  <si>
    <t>A重油</t>
  </si>
  <si>
    <t>軽油</t>
  </si>
  <si>
    <t>kg</t>
  </si>
  <si>
    <t>ℓ</t>
  </si>
  <si>
    <t>t</t>
  </si>
  <si>
    <t>振り返り欄
(毎月・年度末に実績を振り返り、前期と比較して削減対策が進展しているか、異常な増加はないか確認してみよう)</t>
  </si>
  <si>
    <t>％</t>
  </si>
  <si>
    <t>殿</t>
  </si>
  <si>
    <t>住所</t>
  </si>
  <si>
    <t>氏名</t>
  </si>
  <si>
    <t>主たる事業所の所在地
法人の名称及び代表者の氏名</t>
  </si>
  <si>
    <t>連絡先</t>
  </si>
  <si>
    <t>電話番号</t>
  </si>
  <si>
    <t>地球温暖化対策報告書</t>
  </si>
  <si>
    <t>1.</t>
  </si>
  <si>
    <t>事業所概要</t>
  </si>
  <si>
    <t>日本標準産業分類における細分類番号</t>
  </si>
  <si>
    <t>延べ床面積</t>
  </si>
  <si>
    <t>2.</t>
  </si>
  <si>
    <t>二酸化炭素排出量</t>
  </si>
  <si>
    <t>目標</t>
  </si>
  <si>
    <t>実績</t>
  </si>
  <si>
    <t>基準年度</t>
  </si>
  <si>
    <t>年度</t>
  </si>
  <si>
    <t>前々年度</t>
  </si>
  <si>
    <t>前年度</t>
  </si>
  <si>
    <t>当年度</t>
  </si>
  <si>
    <t>⑧</t>
  </si>
  <si>
    <t>次年度</t>
  </si>
  <si>
    <t>➉</t>
  </si>
  <si>
    <t>ｔ</t>
  </si>
  <si>
    <t>3.</t>
  </si>
  <si>
    <t>当年度の二酸化炭素排出量の内訳</t>
  </si>
  <si>
    <t>使用量</t>
  </si>
  <si>
    <t>二酸化炭素
排出量</t>
  </si>
  <si>
    <t>購入電力</t>
  </si>
  <si>
    <t>都市ガス</t>
  </si>
  <si>
    <t>　</t>
  </si>
  <si>
    <t>㎥</t>
  </si>
  <si>
    <t>液化石油ガス(LPG）</t>
  </si>
  <si>
    <t>液化天然ガス(LＮG）</t>
  </si>
  <si>
    <t>ｔ⑪</t>
  </si>
  <si>
    <t>灯油</t>
  </si>
  <si>
    <t>A重油</t>
  </si>
  <si>
    <t>軽油</t>
  </si>
  <si>
    <t>合計</t>
  </si>
  <si>
    <t>延べ床面積当たりの二酸化炭素排出量</t>
  </si>
  <si>
    <t>kg/㎡　　⑨/②</t>
  </si>
  <si>
    <t>4.</t>
  </si>
  <si>
    <t>当年度の取組内容</t>
  </si>
  <si>
    <t>5.</t>
  </si>
  <si>
    <t>次年度の取組内容</t>
  </si>
  <si>
    <t>【項目説明】</t>
  </si>
  <si>
    <t>自動計算、もしくは自動転記(入力不要)</t>
  </si>
  <si>
    <r>
      <t>m</t>
    </r>
    <r>
      <rPr>
        <vertAlign val="superscript"/>
        <sz val="10"/>
        <color indexed="8"/>
        <rFont val="ＭＳ Ｐゴシック"/>
        <family val="3"/>
      </rPr>
      <t>3</t>
    </r>
  </si>
  <si>
    <t>以下の区分に基づき、着色セルに入力してください。</t>
  </si>
  <si>
    <t>当年度の省エネ・二酸化炭素削減に関する取組内容を入力してください。</t>
  </si>
  <si>
    <t>次年度の二酸化炭素排出量目標を実現するために、予定している省エネ・二酸化炭素削減に関する取組内容を入力してください。</t>
  </si>
  <si>
    <t>ｔ　③</t>
  </si>
  <si>
    <t>ｔ　⑤</t>
  </si>
  <si>
    <t>ｔ　⑦</t>
  </si>
  <si>
    <t>ｔ　⑨</t>
  </si>
  <si>
    <t>　①</t>
  </si>
  <si>
    <r>
      <t>m</t>
    </r>
    <r>
      <rPr>
        <vertAlign val="superscript"/>
        <sz val="9"/>
        <rFont val="ＭＳ Ｐゴシック"/>
        <family val="3"/>
      </rPr>
      <t>2　</t>
    </r>
    <r>
      <rPr>
        <sz val="9"/>
        <rFont val="ＭＳ Ｐゴシック"/>
        <family val="3"/>
      </rPr>
      <t>②</t>
    </r>
  </si>
  <si>
    <t>　⑫</t>
  </si>
  <si>
    <t>　⑬</t>
  </si>
  <si>
    <t>都市ガス(右からガス圧を選択してください)</t>
  </si>
  <si>
    <t>tCO2/N㎥</t>
  </si>
  <si>
    <t>tCO2/kg</t>
  </si>
  <si>
    <t>tCO2/ℓ</t>
  </si>
  <si>
    <t>低圧</t>
  </si>
  <si>
    <t>エネルギー費合計</t>
  </si>
  <si>
    <t>売上高</t>
  </si>
  <si>
    <t>エネルギー費÷売上高</t>
  </si>
  <si>
    <t>年間エネルギー費用</t>
  </si>
  <si>
    <t>年間エネルギー使用量</t>
  </si>
  <si>
    <r>
      <t>年間CO2排出量</t>
    </r>
  </si>
  <si>
    <t>(地球温暖化の原因となるCO2排出量は
(使用量×排出係数＝CO2排出量)で計算できます。
)</t>
  </si>
  <si>
    <r>
      <t>CO</t>
    </r>
    <r>
      <rPr>
        <b/>
        <vertAlign val="subscript"/>
        <sz val="10"/>
        <color indexed="8"/>
        <rFont val="ＭＳ Ｐゴシック"/>
        <family val="3"/>
      </rPr>
      <t>2</t>
    </r>
    <r>
      <rPr>
        <b/>
        <sz val="10"/>
        <color indexed="8"/>
        <rFont val="ＭＳ Ｐゴシック"/>
        <family val="3"/>
      </rPr>
      <t>合計</t>
    </r>
  </si>
  <si>
    <t>区分</t>
  </si>
  <si>
    <t>単位</t>
  </si>
  <si>
    <t>年度</t>
  </si>
  <si>
    <t>前期との比較（年間累計）</t>
  </si>
  <si>
    <t>目標値との比較（年間累計）</t>
  </si>
  <si>
    <t>エネルギー使用量</t>
  </si>
  <si>
    <t>エネルギーごとのCO2排出量</t>
  </si>
  <si>
    <t>都市ガス</t>
  </si>
  <si>
    <t>前期(a)</t>
  </si>
  <si>
    <t>当期(b)</t>
  </si>
  <si>
    <t>前期比増減率(%)
(b-a)/a</t>
  </si>
  <si>
    <t>当期目標
(c)</t>
  </si>
  <si>
    <t>前期(d)</t>
  </si>
  <si>
    <t>当期(e)</t>
  </si>
  <si>
    <t>前期比増減率(%)
(e-d)/d</t>
  </si>
  <si>
    <t>当期目標
(f)</t>
  </si>
  <si>
    <t>前期(g)</t>
  </si>
  <si>
    <t>当期(h)</t>
  </si>
  <si>
    <t>前期比増減率(%)
(h-g)/g</t>
  </si>
  <si>
    <t>当期目標
(i)</t>
  </si>
  <si>
    <t>売上高100万円あたりのCO2排出量</t>
  </si>
  <si>
    <t>tCO2/ℓ</t>
  </si>
  <si>
    <t>tCO2/M\</t>
  </si>
  <si>
    <t>着色なし</t>
  </si>
  <si>
    <t>http://ghg-santeikohyo.env.go.jp/files/calc/list_ef_eps.pdf</t>
  </si>
  <si>
    <t>エネルギー費用</t>
  </si>
  <si>
    <t>【入力方法】</t>
  </si>
  <si>
    <t>入力してください。</t>
  </si>
  <si>
    <t>前年度以前の入力データより転記してください。</t>
  </si>
  <si>
    <t>①</t>
  </si>
  <si>
    <t>②</t>
  </si>
  <si>
    <t>貴社の延べ床面積を確認し、入力してください。</t>
  </si>
  <si>
    <t>③</t>
  </si>
  <si>
    <t>基準年度の二酸化炭素排出量実績を記載してください (※)</t>
  </si>
  <si>
    <t>④</t>
  </si>
  <si>
    <t>(当年－2年)度の二酸化炭素排出量目標を記載してください (※)</t>
  </si>
  <si>
    <t>⑤</t>
  </si>
  <si>
    <t>(当年－2年)度の二酸化炭素排出量実績を記載してください (※)</t>
  </si>
  <si>
    <t>⑥</t>
  </si>
  <si>
    <t>(当年－1年)度の二酸化炭素排出量目標を記載してください (※)</t>
  </si>
  <si>
    <t>⑦</t>
  </si>
  <si>
    <t>(当年－1年)度の二酸化炭素排出量実績を記載してください (※)</t>
  </si>
  <si>
    <t>⑧</t>
  </si>
  <si>
    <t>当年度の二酸化炭素排出量目標(様式1より自動転記)</t>
  </si>
  <si>
    <t>⑨</t>
  </si>
  <si>
    <t>当年度の二酸化炭素排出量実績(自動計算)</t>
  </si>
  <si>
    <t>⑩</t>
  </si>
  <si>
    <t>次年度の二酸化炭素排出量目標を入力してください。</t>
  </si>
  <si>
    <t>※</t>
  </si>
  <si>
    <t>基準年度及び当年度以前2か年分を記載する方法によります。</t>
  </si>
  <si>
    <t>⑪</t>
  </si>
  <si>
    <t>当年度のエネルギー種別使用量とエネルギー種別二酸化炭素排出量(自動転記および自動計算)</t>
  </si>
  <si>
    <t>⑫</t>
  </si>
  <si>
    <t>⑬</t>
  </si>
  <si>
    <t>前期</t>
  </si>
  <si>
    <t>当期</t>
  </si>
  <si>
    <t>前期比
増減率(%)</t>
  </si>
  <si>
    <t>売上高前期比微増の中で、高効率機器の導入により都市ガスが前期比１０％削減できた。
電気については、年初に決めた省エネルールを各部署で徹底した結果、前期比微減となった。</t>
  </si>
  <si>
    <t>電気機器について高効率機器の導入効果と省エネルール徹底による削減効果と合わせ、電気使用量が前期比10％削減できた。都市ガスは、前月に導入した高効率機器の効果で、前月に引き続き前期比10％削減となった。</t>
  </si>
  <si>
    <t>振り返り欄
(毎月・年度末に実績を振り返り、前期と比較して削減対策が進展しているか、異常な増加はないか確認してみよう)</t>
  </si>
  <si>
    <t>売上高前期比微増の中で、高効率機器の導入により都市ガスが前期比１０％削減できた。
電気については、年初に決めた省エネルールを各部署で徹底した結果、前期比微減となった。
上記により、全CO2排出量は前期比4％削減できた。
売上高微増とCO2排出量4％削減により、売上高当たりCO2排出量は前期比9％削減できた。</t>
  </si>
  <si>
    <t>電気機器について高効率機器導入効果と、省エネルール徹底による削減効果と合わせ、電気使用量が前期比10％削減できた。都市ガスは、前月に導入した高効率機器の効果で、前月に引き続き前期比10％削減となった。上記により、全CO2排出量は前期比10％削減できた。売上高微増とCO2排出量10％削減により、売上高当たりCO2排出量は前期比14％削減できた。</t>
  </si>
  <si>
    <t>④</t>
  </si>
  <si>
    <t>⑥</t>
  </si>
  <si>
    <t>I</t>
  </si>
  <si>
    <r>
      <rPr>
        <b/>
        <sz val="20"/>
        <color indexed="10"/>
        <rFont val="ＭＳ Ｐゴシック"/>
        <family val="3"/>
      </rPr>
      <t>②</t>
    </r>
    <r>
      <rPr>
        <b/>
        <sz val="20"/>
        <color indexed="8"/>
        <rFont val="ＭＳ Ｐゴシック"/>
        <family val="3"/>
      </rPr>
      <t>：前年度の入力データより転記してください。</t>
    </r>
  </si>
  <si>
    <r>
      <rPr>
        <b/>
        <sz val="20"/>
        <color indexed="10"/>
        <rFont val="ＭＳ Ｐゴシック"/>
        <family val="3"/>
      </rPr>
      <t>③</t>
    </r>
    <r>
      <rPr>
        <b/>
        <sz val="20"/>
        <color indexed="8"/>
        <rFont val="ＭＳ Ｐゴシック"/>
        <family val="3"/>
      </rPr>
      <t>：該当月の、請求書に記載されている数値を入力してください。</t>
    </r>
  </si>
  <si>
    <r>
      <rPr>
        <b/>
        <sz val="20"/>
        <color indexed="10"/>
        <rFont val="ＭＳ Ｐゴシック"/>
        <family val="3"/>
      </rPr>
      <t>④</t>
    </r>
    <r>
      <rPr>
        <b/>
        <sz val="20"/>
        <color indexed="8"/>
        <rFont val="ＭＳ Ｐゴシック"/>
        <family val="3"/>
      </rPr>
      <t>：売上伝票等から入力してください。</t>
    </r>
  </si>
  <si>
    <r>
      <rPr>
        <b/>
        <sz val="20"/>
        <color indexed="10"/>
        <rFont val="ＭＳ Ｐゴシック"/>
        <family val="3"/>
      </rPr>
      <t>⑤</t>
    </r>
    <r>
      <rPr>
        <b/>
        <sz val="20"/>
        <color indexed="8"/>
        <rFont val="ＭＳ Ｐゴシック"/>
        <family val="3"/>
      </rPr>
      <t xml:space="preserve">：都市ガスの数量区分欄において、ガス圧を選択してください。
</t>
    </r>
  </si>
  <si>
    <r>
      <rPr>
        <b/>
        <sz val="20"/>
        <color indexed="10"/>
        <rFont val="ＭＳ Ｐゴシック"/>
        <family val="3"/>
      </rPr>
      <t>⑦</t>
    </r>
    <r>
      <rPr>
        <b/>
        <sz val="20"/>
        <color indexed="8"/>
        <rFont val="ＭＳ Ｐゴシック"/>
        <family val="3"/>
      </rPr>
      <t>：社内で決定した目標値を入力してください。</t>
    </r>
  </si>
  <si>
    <r>
      <rPr>
        <b/>
        <sz val="20"/>
        <color indexed="10"/>
        <rFont val="ＭＳ Ｐゴシック"/>
        <family val="3"/>
      </rPr>
      <t>①</t>
    </r>
    <r>
      <rPr>
        <b/>
        <sz val="20"/>
        <color indexed="8"/>
        <rFont val="ＭＳ Ｐゴシック"/>
        <family val="3"/>
      </rPr>
      <t>：対象年度と、年度開始月を入力してください。</t>
    </r>
  </si>
  <si>
    <r>
      <rPr>
        <b/>
        <sz val="20"/>
        <color indexed="10"/>
        <rFont val="ＭＳ Ｐゴシック"/>
        <family val="3"/>
      </rPr>
      <t>⑥</t>
    </r>
    <r>
      <rPr>
        <b/>
        <sz val="20"/>
        <color indexed="8"/>
        <rFont val="ＭＳ Ｐゴシック"/>
        <family val="3"/>
      </rPr>
      <t>：下記URL「電気事業者別排出係数一覧」より、</t>
    </r>
  </si>
  <si>
    <t xml:space="preserve">　　使用電気事業者の「実排出係数」を転記して下さい。
</t>
  </si>
  <si>
    <t>目標達成率(%)
-(e-f)/f</t>
  </si>
  <si>
    <t>目標達成率(%)
-(h-i)/i</t>
  </si>
  <si>
    <t>目標達成率(%)
-(b-c)/c
売上高のみ
(b-c)/c</t>
  </si>
  <si>
    <r>
      <rPr>
        <sz val="9"/>
        <rFont val="ＭＳ Ｐゴシック"/>
        <family val="3"/>
      </rPr>
      <t>右記から自社の該当する日本標準産業分類における分類コードを入力してください。</t>
    </r>
  </si>
  <si>
    <t>電気機器について高効率機器の導入効果及び省エネルール徹底効果により、電気使用量が前期比10％削減できた。都市ガスは高効率機器の効果により前期比10％削減となった。</t>
  </si>
  <si>
    <t>ルールの徹底及び省エネ設備の導入を予定通り実施し、都市ガスは目標達成できたが、電気の省エネ設備投資効果が予定した削減効果より少なかったため電気について目標比４％増となった。</t>
  </si>
  <si>
    <t>電気機器及びガス機器について、高効率機器を導入した。
電気機器について、省エネルールを取り決め、徹底して実施した。</t>
  </si>
  <si>
    <t>設備更新時期に当たる照明器具を省エネタイプに取り換える。
ガス機器について省エネルールを取り決め徹底して実施する。</t>
  </si>
  <si>
    <t>様式1 エネルギー管理表(記載要領)</t>
  </si>
  <si>
    <t>様式1 エネルギー管理表(ブランクフォーム)</t>
  </si>
  <si>
    <t>kWh</t>
  </si>
  <si>
    <t>tCO2/kWh</t>
  </si>
  <si>
    <t>電気機器について高効率機器の導入効果及び省エネルール徹底効果により、電気使用量が前期比10％削減できた。都市ガスは高効率機器の効果により前期比10％削減となった。
上記の結果、前年比で全ＣＯ２排出量は１０％削減、売上高当たりＣＯ２排出量は１３％削減できた。</t>
  </si>
  <si>
    <t>ルールの徹底及び省エネ設備の導入を予定通り実施し、都市ガスは目標達成できたが、電気の省エネ設備投資効果が予定した削減効果より少なかったため電気について目標比４％増となった。ＣＯ2排出量の大部分は電気によるため、全CO2排出量及び売上高当たりCO2排出量は目標未達となった。</t>
  </si>
  <si>
    <t>様式3 報告書(記載例付)</t>
  </si>
  <si>
    <t>様式3 報告書(ブランクフォーム)</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</si>
</sst>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Red]\-#,##0\ "/>
    <numFmt numFmtId="178" formatCode="0.0%"/>
    <numFmt numFmtId="179" formatCode="#,##0.000000_ ;[Red]\-#,##0.000000\ "/>
    <numFmt numFmtId="180" formatCode="#,##0;[Red]\-#,##0;&quot;－&quot;"/>
    <numFmt numFmtId="181" formatCode="#,##0_);[Red]\(#,##0\)"/>
    <numFmt numFmtId="182" formatCode="#,##0.0_ ;[Red]\-#,##0.0\ "/>
    <numFmt numFmtId="183" formatCode="#,##0.00_ ;[Red]\-#,##0.00\ "/>
    <numFmt numFmtId="184" formatCode="#,##0.000_ ;[Red]\-#,##0.000\ "/>
    <numFmt numFmtId="185" formatCode="#,##0.0000_ ;[Red]\-#,##0.0000\ "/>
    <numFmt numFmtId="186" formatCode="#,##0.00000_ ;[Red]\-#,##0.00000\ "/>
    <numFmt numFmtId="187" formatCode="#,##0.0000000_ ;[Red]\-#,##0.0000000\ "/>
    <numFmt numFmtId="188" formatCode="#,##0.00000000_ ;[Red]\-#,##0.00000000\ "/>
    <numFmt numFmtId="189" formatCode="#,##0.0;[Red]\-#,##0.0"/>
    <numFmt numFmtId="190" formatCode="#,##0.000;[Red]\-#,##0.000"/>
    <numFmt numFmtId="191" formatCode="#,##0.0000;[Red]\-#,##0.0000"/>
    <numFmt numFmtId="192" formatCode="#,##0.00000;[Red]\-#,##0.00000"/>
    <numFmt numFmtId="193" formatCode="#,##0.000000;[Red]\-#,##0.000000"/>
    <numFmt numFmtId="194" formatCode="#,##0.0000000;[Red]\-#,##0.0000000"/>
    <numFmt numFmtId="195" formatCode="#,##0.00000000;[Red]\-#,##0.00000000"/>
    <numFmt numFmtId="196" formatCode="#,##0.000000000;[Red]\-#,##0.000000000"/>
    <numFmt numFmtId="197" formatCode="#,##0.0000000000;[Red]\-#,##0.0000000000"/>
    <numFmt numFmtId="198" formatCode="#,##0.000000000_ ;[Red]\-#,##0.000000000\ "/>
    <numFmt numFmtId="199" formatCode="#,##0.0000000000_ ;[Red]\-#,##0.0000000000\ "/>
    <numFmt numFmtId="200" formatCode="#,##0.00000000000_ ;[Red]\-#,##0.00000000000\ "/>
    <numFmt numFmtId="201" formatCode="#,##0.000000000000_ ;[Red]\-#,##0.000000000000\ "/>
    <numFmt numFmtId="202" formatCode="#,##0.0000000000000_ ;[Red]\-#,##0.0000000000000\ "/>
    <numFmt numFmtId="203" formatCode="#,##0.00000000000000_ ;[Red]\-#,##0.00000000000000\ "/>
    <numFmt numFmtId="204" formatCode="#,##0.000000000000000_ ;[Red]\-#,##0.000000000000000\ "/>
    <numFmt numFmtId="205" formatCode="0.000%"/>
    <numFmt numFmtId="206" formatCode="0.0000%"/>
    <numFmt numFmtId="207" formatCode="&quot;Yes&quot;;&quot;Yes&quot;;&quot;No&quot;"/>
    <numFmt numFmtId="208" formatCode="&quot;True&quot;;&quot;True&quot;;&quot;False&quot;"/>
    <numFmt numFmtId="209" formatCode="&quot;On&quot;;&quot;On&quot;;&quot;Off&quot;"/>
    <numFmt numFmtId="210" formatCode="[$€-2]\ #,##0.00_);[Red]\([$€-2]\ #,##0.00\)"/>
    <numFmt numFmtId="211" formatCode="&quot;(&quot;0%&quot;)   &quot;;[Red]\-&quot;(&quot;0%&quot;)   &quot;;&quot;－    &quot;"/>
    <numFmt numFmtId="212" formatCode="&quot;(&quot;0.00%&quot;)   &quot;;[Red]\-&quot;(&quot;0.00%&quot;)   &quot;;&quot;－    &quot;"/>
    <numFmt numFmtId="213" formatCode="0.00%;[Red]\-0.00%;&quot;－&quot;"/>
    <numFmt numFmtId="214" formatCode="0_);[Red]\(0\)"/>
  </numFmts>
  <fonts count="104">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9"/>
      <color indexed="8"/>
      <name val="ＭＳ Ｐゴシック"/>
      <family val="3"/>
    </font>
    <font>
      <sz val="11"/>
      <name val="ＭＳ ゴシック"/>
      <family val="3"/>
    </font>
    <font>
      <sz val="9"/>
      <name val="ＭＳ Ｐゴシック"/>
      <family val="3"/>
    </font>
    <font>
      <b/>
      <sz val="12"/>
      <name val="ＭＳ Ｐゴシック"/>
      <family val="3"/>
    </font>
    <font>
      <sz val="8"/>
      <name val="ＭＳ Ｐゴシック"/>
      <family val="3"/>
    </font>
    <font>
      <u val="single"/>
      <sz val="12"/>
      <name val="ＭＳ Ｐゴシック"/>
      <family val="3"/>
    </font>
    <font>
      <vertAlign val="superscript"/>
      <sz val="9"/>
      <name val="ＭＳ Ｐゴシック"/>
      <family val="3"/>
    </font>
    <font>
      <sz val="9"/>
      <color indexed="10"/>
      <name val="ＭＳ Ｐゴシック"/>
      <family val="3"/>
    </font>
    <font>
      <vertAlign val="superscript"/>
      <sz val="10"/>
      <color indexed="8"/>
      <name val="ＭＳ Ｐゴシック"/>
      <family val="3"/>
    </font>
    <font>
      <sz val="10"/>
      <color indexed="17"/>
      <name val="ＭＳ Ｐゴシック"/>
      <family val="3"/>
    </font>
    <font>
      <b/>
      <vertAlign val="subscript"/>
      <sz val="10"/>
      <color indexed="8"/>
      <name val="ＭＳ Ｐゴシック"/>
      <family val="3"/>
    </font>
    <font>
      <b/>
      <sz val="10"/>
      <color indexed="8"/>
      <name val="ＭＳ Ｐゴシック"/>
      <family val="3"/>
    </font>
    <font>
      <b/>
      <sz val="12"/>
      <color indexed="8"/>
      <name val="ＭＳ Ｐゴシック"/>
      <family val="3"/>
    </font>
    <font>
      <b/>
      <sz val="14"/>
      <name val="ＭＳ Ｐゴシック"/>
      <family val="3"/>
    </font>
    <font>
      <sz val="11"/>
      <name val="ＭＳ 明朝"/>
      <family val="1"/>
    </font>
    <font>
      <b/>
      <sz val="20"/>
      <color indexed="8"/>
      <name val="ＭＳ Ｐゴシック"/>
      <family val="3"/>
    </font>
    <font>
      <b/>
      <sz val="20"/>
      <color indexed="10"/>
      <name val="ＭＳ Ｐゴシック"/>
      <family val="3"/>
    </font>
    <font>
      <b/>
      <sz val="16"/>
      <name val="ＭＳ Ｐゴシック"/>
      <family val="3"/>
    </font>
    <font>
      <b/>
      <sz val="9"/>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color indexed="8"/>
      <name val="ＭＳ Ｐゴシック"/>
      <family val="3"/>
    </font>
    <font>
      <sz val="10"/>
      <color indexed="8"/>
      <name val="ＭＳ Ｐゴシック"/>
      <family val="3"/>
    </font>
    <font>
      <sz val="20"/>
      <color indexed="8"/>
      <name val="ＭＳ Ｐゴシック"/>
      <family val="3"/>
    </font>
    <font>
      <sz val="20"/>
      <color indexed="10"/>
      <name val="ＭＳ Ｐゴシック"/>
      <family val="3"/>
    </font>
    <font>
      <sz val="10"/>
      <color indexed="56"/>
      <name val="ＭＳ Ｐゴシック"/>
      <family val="3"/>
    </font>
    <font>
      <sz val="10"/>
      <name val="ＭＳ Ｐゴシック"/>
      <family val="3"/>
    </font>
    <font>
      <sz val="20"/>
      <color indexed="30"/>
      <name val="ＭＳ Ｐゴシック"/>
      <family val="3"/>
    </font>
    <font>
      <sz val="20"/>
      <color indexed="17"/>
      <name val="ＭＳ Ｐゴシック"/>
      <family val="3"/>
    </font>
    <font>
      <sz val="12"/>
      <color indexed="10"/>
      <name val="ＭＳ Ｐゴシック"/>
      <family val="3"/>
    </font>
    <font>
      <sz val="12"/>
      <color indexed="8"/>
      <name val="ＭＳ Ｐゴシック"/>
      <family val="3"/>
    </font>
    <font>
      <b/>
      <sz val="12"/>
      <color indexed="10"/>
      <name val="ＭＳ Ｐゴシック"/>
      <family val="3"/>
    </font>
    <font>
      <b/>
      <u val="single"/>
      <sz val="12"/>
      <color indexed="12"/>
      <name val="ＭＳ Ｐゴシック"/>
      <family val="3"/>
    </font>
    <font>
      <b/>
      <sz val="10"/>
      <name val="ＭＳ Ｐゴシック"/>
      <family val="3"/>
    </font>
    <font>
      <b/>
      <sz val="28"/>
      <color indexed="10"/>
      <name val="ＭＳ Ｐゴシック"/>
      <family val="3"/>
    </font>
    <font>
      <b/>
      <sz val="12"/>
      <color indexed="8"/>
      <name val="Calibri"/>
      <family val="2"/>
    </font>
    <font>
      <b/>
      <sz val="10"/>
      <color indexed="8"/>
      <name val="+mn-ea"/>
      <family val="2"/>
    </font>
    <font>
      <b/>
      <sz val="10"/>
      <color indexed="8"/>
      <name val="Cambria Math"/>
      <family val="1"/>
    </font>
    <font>
      <sz val="10"/>
      <color indexed="8"/>
      <name val="Cambria Math"/>
      <family val="1"/>
    </font>
    <font>
      <sz val="10"/>
      <color indexed="8"/>
      <name val="+mn-ea"/>
      <family val="2"/>
    </font>
    <font>
      <b/>
      <sz val="14"/>
      <color indexed="8"/>
      <name val="ＭＳ Ｐゴシック"/>
      <family val="3"/>
    </font>
    <font>
      <b/>
      <sz val="14"/>
      <color indexed="8"/>
      <name val="Calibri"/>
      <family val="2"/>
    </font>
    <font>
      <b/>
      <sz val="11"/>
      <color indexed="8"/>
      <name val="Calibri"/>
      <family val="2"/>
    </font>
    <font>
      <sz val="12"/>
      <color indexed="8"/>
      <name val="Calibri"/>
      <family val="2"/>
    </font>
    <font>
      <b/>
      <sz val="20"/>
      <color indexed="8"/>
      <name val="Calibri"/>
      <family val="2"/>
    </font>
    <font>
      <sz val="4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20"/>
      <color theme="1"/>
      <name val="Calibri"/>
      <family val="3"/>
    </font>
    <font>
      <b/>
      <sz val="16"/>
      <color theme="1"/>
      <name val="Calibri"/>
      <family val="3"/>
    </font>
    <font>
      <sz val="10"/>
      <color theme="1"/>
      <name val="Calibri"/>
      <family val="3"/>
    </font>
    <font>
      <sz val="20"/>
      <color theme="1"/>
      <name val="Calibri"/>
      <family val="3"/>
    </font>
    <font>
      <sz val="20"/>
      <color rgb="FFFF0000"/>
      <name val="Calibri"/>
      <family val="3"/>
    </font>
    <font>
      <sz val="10"/>
      <color rgb="FF002060"/>
      <name val="Calibri"/>
      <family val="3"/>
    </font>
    <font>
      <sz val="10"/>
      <name val="Calibri"/>
      <family val="3"/>
    </font>
    <font>
      <sz val="20"/>
      <color rgb="FF0070C0"/>
      <name val="Calibri"/>
      <family val="3"/>
    </font>
    <font>
      <sz val="20"/>
      <color rgb="FF00B050"/>
      <name val="Calibri"/>
      <family val="3"/>
    </font>
    <font>
      <sz val="11"/>
      <color rgb="FF00B050"/>
      <name val="Calibri"/>
      <family val="3"/>
    </font>
    <font>
      <sz val="9"/>
      <color theme="1"/>
      <name val="Calibri"/>
      <family val="3"/>
    </font>
    <font>
      <sz val="9"/>
      <name val="Calibri"/>
      <family val="3"/>
    </font>
    <font>
      <sz val="12"/>
      <color rgb="FFFF0000"/>
      <name val="Calibri"/>
      <family val="3"/>
    </font>
    <font>
      <sz val="12"/>
      <color theme="1"/>
      <name val="ＭＳ Ｐゴシック"/>
      <family val="3"/>
    </font>
    <font>
      <sz val="12"/>
      <color theme="1"/>
      <name val="Calibri"/>
      <family val="3"/>
    </font>
    <font>
      <b/>
      <sz val="12"/>
      <color rgb="FFFF0000"/>
      <name val="Calibri"/>
      <family val="3"/>
    </font>
    <font>
      <b/>
      <sz val="20"/>
      <color theme="1"/>
      <name val="ＭＳ Ｐゴシック"/>
      <family val="3"/>
    </font>
    <font>
      <b/>
      <u val="single"/>
      <sz val="12"/>
      <color theme="10"/>
      <name val="Calibri"/>
      <family val="3"/>
    </font>
    <font>
      <b/>
      <sz val="12"/>
      <color rgb="FF000000"/>
      <name val="Calibri"/>
      <family val="3"/>
    </font>
    <font>
      <b/>
      <sz val="10"/>
      <name val="Calibri"/>
      <family val="3"/>
    </font>
    <font>
      <b/>
      <sz val="10"/>
      <color theme="1"/>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theme="8" tint="0.3999499976634979"/>
        <bgColor indexed="64"/>
      </patternFill>
    </fill>
    <fill>
      <patternFill patternType="solid">
        <fgColor rgb="FFFFC000"/>
        <bgColor indexed="64"/>
      </patternFill>
    </fill>
    <fill>
      <patternFill patternType="solid">
        <fgColor rgb="FFFF6600"/>
        <bgColor indexed="64"/>
      </patternFill>
    </fill>
    <fill>
      <patternFill patternType="solid">
        <fgColor rgb="FF92D050"/>
        <bgColor indexed="64"/>
      </patternFill>
    </fill>
    <fill>
      <patternFill patternType="solid">
        <fgColor rgb="FF00B0F0"/>
        <bgColor indexed="64"/>
      </patternFill>
    </fill>
    <fill>
      <patternFill patternType="solid">
        <fgColor rgb="FFFFCCFF"/>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ck">
        <color rgb="FFFF0000"/>
      </bottom>
    </border>
    <border>
      <left style="thin"/>
      <right style="thin"/>
      <top style="thin"/>
      <bottom style="double"/>
    </border>
    <border>
      <left style="thin"/>
      <right>
        <color indexed="63"/>
      </right>
      <top style="thin"/>
      <bottom style="double"/>
    </border>
    <border>
      <left style="thick">
        <color rgb="FFFF0000"/>
      </left>
      <right style="thin"/>
      <top style="thin"/>
      <bottom style="double"/>
    </border>
    <border>
      <left style="thin"/>
      <right style="thick">
        <color rgb="FFFF0000"/>
      </right>
      <top style="thin"/>
      <bottom style="double"/>
    </border>
    <border>
      <left style="thin"/>
      <right>
        <color indexed="63"/>
      </right>
      <top style="double"/>
      <bottom style="thin"/>
    </border>
    <border>
      <left style="thin"/>
      <right style="thin"/>
      <top/>
      <bottom/>
    </border>
    <border>
      <left style="thin"/>
      <right>
        <color indexed="63"/>
      </right>
      <top>
        <color indexed="63"/>
      </top>
      <bottom>
        <color indexed="63"/>
      </bottom>
    </border>
    <border>
      <left style="thick">
        <color rgb="FFFF0000"/>
      </left>
      <right style="thin"/>
      <top/>
      <bottom style="thin"/>
    </border>
    <border>
      <left style="thin"/>
      <right style="thin"/>
      <top/>
      <bottom style="thin"/>
    </border>
    <border>
      <left style="thin"/>
      <right style="thick">
        <color rgb="FFFF0000"/>
      </right>
      <top/>
      <bottom style="thin"/>
    </border>
    <border>
      <left style="thin"/>
      <right/>
      <top style="thin"/>
      <bottom style="thin"/>
    </border>
    <border>
      <left style="thick">
        <color rgb="FFFF0000"/>
      </left>
      <right style="thin"/>
      <top style="thin"/>
      <bottom style="thin"/>
    </border>
    <border>
      <left/>
      <right style="thin"/>
      <top style="thin"/>
      <bottom style="thin"/>
    </border>
    <border>
      <left style="thick">
        <color rgb="FFFF0000"/>
      </left>
      <right style="thin"/>
      <top style="thin"/>
      <bottom style="thick">
        <color rgb="FFFF0000"/>
      </bottom>
    </border>
    <border>
      <left style="thin"/>
      <right style="thin"/>
      <top style="thin"/>
      <bottom style="thick">
        <color rgb="FFFF0000"/>
      </bottom>
    </border>
    <border>
      <left style="thin"/>
      <right style="thick">
        <color rgb="FFFF0000"/>
      </right>
      <top style="thin"/>
      <bottom style="thick">
        <color rgb="FFFF0000"/>
      </bottom>
    </border>
    <border diagonalDown="1">
      <left style="thin"/>
      <right style="thin"/>
      <top style="thin"/>
      <bottom style="thick">
        <color rgb="FFFF0000"/>
      </bottom>
      <diagonal style="thin"/>
    </border>
    <border>
      <left style="thick">
        <color rgb="FF0070C0"/>
      </left>
      <right style="thin"/>
      <top style="thin"/>
      <bottom style="double"/>
    </border>
    <border>
      <left style="thin"/>
      <right style="thick">
        <color rgb="FF0070C0"/>
      </right>
      <top style="thin"/>
      <bottom style="double"/>
    </border>
    <border>
      <left style="thin"/>
      <right/>
      <top/>
      <bottom style="thin"/>
    </border>
    <border>
      <left style="thick">
        <color rgb="FF0070C0"/>
      </left>
      <right style="thin"/>
      <top style="thin"/>
      <bottom style="thin"/>
    </border>
    <border>
      <left style="thick">
        <color rgb="FF00B050"/>
      </left>
      <right style="thin"/>
      <top style="thin"/>
      <bottom style="double"/>
    </border>
    <border>
      <left style="thin"/>
      <right style="thick">
        <color rgb="FF00B050"/>
      </right>
      <top style="thin"/>
      <bottom style="double"/>
    </border>
    <border>
      <left>
        <color indexed="63"/>
      </left>
      <right style="thin"/>
      <top style="thin"/>
      <bottom style="double"/>
    </border>
    <border>
      <left style="thin"/>
      <right style="thin"/>
      <top style="double"/>
      <bottom style="thin"/>
    </border>
    <border>
      <left style="thin"/>
      <right style="thick">
        <color rgb="FF00B050"/>
      </right>
      <top/>
      <bottom style="thin"/>
    </border>
    <border>
      <left style="thick">
        <color rgb="FF00B050"/>
      </left>
      <right style="thin"/>
      <top style="thin"/>
      <bottom style="thin"/>
    </border>
    <border>
      <left>
        <color indexed="63"/>
      </left>
      <right style="thin"/>
      <top style="double"/>
      <bottom>
        <color indexed="63"/>
      </bottom>
    </border>
    <border>
      <left style="thin"/>
      <right style="thin"/>
      <top style="thin"/>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diagonalDown="1">
      <left style="thin"/>
      <right style="thin"/>
      <top style="thin"/>
      <bottom style="thin"/>
      <diagonal style="thin"/>
    </border>
    <border>
      <left/>
      <right style="thin"/>
      <top/>
      <bottom style="dashed"/>
    </border>
    <border>
      <left/>
      <right/>
      <top/>
      <bottom style="thin"/>
    </border>
    <border>
      <left/>
      <right/>
      <top style="thin"/>
      <bottom style="double"/>
    </border>
    <border>
      <left/>
      <right/>
      <top style="thin"/>
      <bottom/>
    </border>
    <border>
      <left/>
      <right style="thin"/>
      <top style="thin"/>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color rgb="FF0070C0"/>
      </left>
      <right style="thin"/>
      <top style="double"/>
      <bottom>
        <color indexed="63"/>
      </bottom>
    </border>
    <border>
      <left style="thin"/>
      <right style="thick">
        <color rgb="FFFF0000"/>
      </right>
      <top style="thin"/>
      <bottom style="thin"/>
    </border>
    <border diagonalDown="1">
      <left style="thin"/>
      <right style="thick">
        <color rgb="FFFF0000"/>
      </right>
      <top style="thin"/>
      <bottom style="thick">
        <color rgb="FFFF0000"/>
      </bottom>
      <diagonal style="thin"/>
    </border>
    <border>
      <left style="thick">
        <color rgb="FF0070C0"/>
      </left>
      <right style="thin"/>
      <top/>
      <bottom style="thin"/>
    </border>
    <border>
      <left style="thin"/>
      <right style="thick">
        <color rgb="FF0070C0"/>
      </right>
      <top/>
      <bottom/>
    </border>
    <border>
      <left style="thin"/>
      <right style="thick">
        <color rgb="FF0070C0"/>
      </right>
      <top style="double"/>
      <bottom style="thin"/>
    </border>
    <border>
      <left style="thin"/>
      <right style="thick">
        <color rgb="FF0070C0"/>
      </right>
      <top style="thin"/>
      <bottom style="thin"/>
    </border>
    <border>
      <left style="thick">
        <color rgb="FF00B050"/>
      </left>
      <right/>
      <top>
        <color indexed="63"/>
      </top>
      <bottom style="thin"/>
    </border>
    <border>
      <left style="thin"/>
      <right style="thick">
        <color rgb="FF00B050"/>
      </right>
      <top style="thin"/>
      <bottom style="thin"/>
    </border>
    <border>
      <left style="thick">
        <color rgb="FF00B050"/>
      </left>
      <right>
        <color indexed="63"/>
      </right>
      <top/>
      <bottom/>
    </border>
    <border>
      <left style="thick">
        <color rgb="FF0070C0"/>
      </left>
      <right style="thin"/>
      <top style="double"/>
      <bottom style="thin"/>
    </border>
    <border>
      <left style="thin"/>
      <right style="thick">
        <color rgb="FF00B050"/>
      </right>
      <top style="double"/>
      <bottom style="thin"/>
    </border>
    <border>
      <left/>
      <right/>
      <top style="thin"/>
      <bottom style="thin"/>
    </border>
    <border>
      <left style="thin"/>
      <right/>
      <top style="thin"/>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ck">
        <color rgb="FFFF0000"/>
      </left>
      <right>
        <color indexed="63"/>
      </right>
      <top style="thick">
        <color rgb="FFFF0000"/>
      </top>
      <bottom style="thin"/>
    </border>
    <border>
      <left/>
      <right/>
      <top style="thick">
        <color rgb="FFFF0000"/>
      </top>
      <bottom style="thin"/>
    </border>
    <border>
      <left/>
      <right style="thick">
        <color rgb="FFFF0000"/>
      </right>
      <top style="thick">
        <color rgb="FFFF0000"/>
      </top>
      <bottom style="thin"/>
    </border>
    <border>
      <left style="thin"/>
      <right style="thin"/>
      <top style="double"/>
      <bottom>
        <color indexed="63"/>
      </bottom>
    </border>
    <border>
      <left>
        <color indexed="63"/>
      </left>
      <right style="thin"/>
      <top style="double"/>
      <bottom style="thin"/>
    </border>
    <border>
      <left/>
      <right style="thin"/>
      <top/>
      <bottom style="thin"/>
    </border>
    <border>
      <left style="thick">
        <color rgb="FF0070C0"/>
      </left>
      <right style="thin"/>
      <top style="thick">
        <color rgb="FF0070C0"/>
      </top>
      <bottom style="thin"/>
    </border>
    <border>
      <left style="thin"/>
      <right style="thin"/>
      <top style="thick">
        <color rgb="FF0070C0"/>
      </top>
      <bottom style="thin"/>
    </border>
    <border>
      <left style="thin"/>
      <right style="thick">
        <color rgb="FF0070C0"/>
      </right>
      <top style="thick">
        <color rgb="FF0070C0"/>
      </top>
      <bottom style="thin"/>
    </border>
    <border>
      <left style="thick">
        <color rgb="FF0070C0"/>
      </left>
      <right style="thin"/>
      <top style="thin"/>
      <bottom style="thick">
        <color rgb="FF0070C0"/>
      </bottom>
    </border>
    <border>
      <left style="thin"/>
      <right style="thin"/>
      <top style="thin"/>
      <bottom style="thick">
        <color rgb="FF0070C0"/>
      </bottom>
    </border>
    <border>
      <left style="thin"/>
      <right>
        <color indexed="63"/>
      </right>
      <top style="thin"/>
      <bottom style="thick">
        <color rgb="FF0070C0"/>
      </bottom>
    </border>
    <border>
      <left style="thick">
        <color rgb="FF0070C0"/>
      </left>
      <right>
        <color indexed="63"/>
      </right>
      <top style="thin"/>
      <bottom style="thick">
        <color rgb="FF0070C0"/>
      </bottom>
    </border>
    <border>
      <left>
        <color indexed="63"/>
      </left>
      <right>
        <color indexed="63"/>
      </right>
      <top style="thin"/>
      <bottom style="thick">
        <color rgb="FF0070C0"/>
      </bottom>
    </border>
    <border>
      <left>
        <color indexed="63"/>
      </left>
      <right style="thick">
        <color rgb="FF0070C0"/>
      </right>
      <top style="thin"/>
      <bottom style="thick">
        <color rgb="FF0070C0"/>
      </bottom>
    </border>
    <border>
      <left style="thin"/>
      <right>
        <color indexed="63"/>
      </right>
      <top style="double"/>
      <bottom>
        <color indexed="63"/>
      </bottom>
    </border>
    <border>
      <left style="thick">
        <color rgb="FF00B050"/>
      </left>
      <right style="thin"/>
      <top style="thin"/>
      <bottom style="thick">
        <color rgb="FF00B050"/>
      </bottom>
    </border>
    <border>
      <left style="thin"/>
      <right style="thin"/>
      <top style="thin"/>
      <bottom style="thick">
        <color rgb="FF00B050"/>
      </bottom>
    </border>
    <border>
      <left style="thin"/>
      <right style="thick">
        <color rgb="FF00B050"/>
      </right>
      <top style="thin"/>
      <bottom style="thick">
        <color rgb="FF00B050"/>
      </bottom>
    </border>
    <border>
      <left style="thick">
        <color rgb="FF00B050"/>
      </left>
      <right>
        <color indexed="63"/>
      </right>
      <top style="thin"/>
      <bottom style="thick">
        <color rgb="FF00B050"/>
      </bottom>
    </border>
    <border>
      <left>
        <color indexed="63"/>
      </left>
      <right>
        <color indexed="63"/>
      </right>
      <top style="thin"/>
      <bottom style="thick">
        <color rgb="FF00B050"/>
      </bottom>
    </border>
    <border>
      <left>
        <color indexed="63"/>
      </left>
      <right style="thick">
        <color rgb="FF00B050"/>
      </right>
      <top style="thin"/>
      <bottom style="thick">
        <color rgb="FF00B050"/>
      </bottom>
    </border>
    <border>
      <left style="thick">
        <color rgb="FF00B050"/>
      </left>
      <right>
        <color indexed="63"/>
      </right>
      <top style="thick">
        <color rgb="FF00B050"/>
      </top>
      <bottom style="thin"/>
    </border>
    <border>
      <left>
        <color indexed="63"/>
      </left>
      <right>
        <color indexed="63"/>
      </right>
      <top style="thick">
        <color rgb="FF00B050"/>
      </top>
      <bottom style="thin"/>
    </border>
    <border>
      <left>
        <color indexed="63"/>
      </left>
      <right style="thick">
        <color rgb="FF00B050"/>
      </right>
      <top style="thick">
        <color rgb="FF00B050"/>
      </top>
      <bottom style="thin"/>
    </border>
    <border>
      <left>
        <color indexed="63"/>
      </left>
      <right style="thick">
        <color rgb="FFFF0000"/>
      </right>
      <top style="thin"/>
      <bottom style="thin"/>
    </border>
    <border>
      <left/>
      <right style="thin"/>
      <top/>
      <bottom/>
    </border>
    <border>
      <left>
        <color indexed="63"/>
      </left>
      <right style="thick">
        <color rgb="FF00B050"/>
      </right>
      <top style="thin"/>
      <bottom style="thin"/>
    </border>
    <border>
      <left>
        <color indexed="63"/>
      </left>
      <right style="thick">
        <color rgb="FF0070C0"/>
      </right>
      <top style="thin"/>
      <bottom style="thin"/>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211" fontId="5"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17" fillId="0" borderId="0" applyFill="0" applyBorder="0" applyProtection="0">
      <alignment/>
    </xf>
    <xf numFmtId="0" fontId="77" fillId="0" borderId="8" applyNumberFormat="0" applyFill="0" applyAlignment="0" applyProtection="0"/>
    <xf numFmtId="0" fontId="78" fillId="30" borderId="9" applyNumberFormat="0" applyAlignment="0" applyProtection="0"/>
    <xf numFmtId="0" fontId="18" fillId="0" borderId="0" applyNumberFormat="0" applyFont="0" applyFill="0" applyBorder="0">
      <alignment horizontal="left" vertical="top" wrapText="1"/>
      <protection/>
    </xf>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180" fontId="5" fillId="0" borderId="0">
      <alignment vertical="top"/>
      <protection/>
    </xf>
    <xf numFmtId="0" fontId="81" fillId="0" borderId="0" applyNumberFormat="0" applyFill="0" applyBorder="0" applyAlignment="0" applyProtection="0"/>
    <xf numFmtId="0" fontId="82" fillId="32" borderId="0" applyNumberFormat="0" applyBorder="0" applyAlignment="0" applyProtection="0"/>
  </cellStyleXfs>
  <cellXfs count="584">
    <xf numFmtId="0" fontId="0" fillId="0" borderId="0" xfId="0" applyFont="1" applyAlignment="1">
      <alignment/>
    </xf>
    <xf numFmtId="176" fontId="7" fillId="33" borderId="0" xfId="66" applyNumberFormat="1" applyFont="1" applyFill="1" applyBorder="1" applyAlignment="1" applyProtection="1">
      <alignment horizontal="center" vertical="center"/>
      <protection locked="0"/>
    </xf>
    <xf numFmtId="176" fontId="83" fillId="33" borderId="10" xfId="0" applyNumberFormat="1" applyFont="1" applyFill="1" applyBorder="1" applyAlignment="1" applyProtection="1">
      <alignment vertical="center"/>
      <protection locked="0"/>
    </xf>
    <xf numFmtId="181" fontId="6" fillId="34" borderId="10" xfId="66" applyNumberFormat="1" applyFont="1" applyFill="1" applyBorder="1" applyAlignment="1" applyProtection="1">
      <alignment vertical="center"/>
      <protection locked="0"/>
    </xf>
    <xf numFmtId="0" fontId="84" fillId="0" borderId="0" xfId="0" applyFont="1" applyAlignment="1" applyProtection="1">
      <alignment vertical="center"/>
      <protection/>
    </xf>
    <xf numFmtId="0" fontId="85" fillId="0" borderId="0" xfId="0" applyFont="1" applyAlignment="1" applyProtection="1">
      <alignment vertical="center"/>
      <protection/>
    </xf>
    <xf numFmtId="0" fontId="85" fillId="0" borderId="0" xfId="0" applyFont="1" applyBorder="1" applyAlignment="1" applyProtection="1">
      <alignment vertical="center"/>
      <protection/>
    </xf>
    <xf numFmtId="0" fontId="86" fillId="0" borderId="0" xfId="0" applyFont="1" applyAlignment="1" applyProtection="1">
      <alignment vertical="center"/>
      <protection/>
    </xf>
    <xf numFmtId="176" fontId="83" fillId="0" borderId="0" xfId="0" applyNumberFormat="1" applyFont="1" applyFill="1" applyBorder="1" applyAlignment="1" applyProtection="1">
      <alignment vertical="center"/>
      <protection/>
    </xf>
    <xf numFmtId="0" fontId="87" fillId="0" borderId="0" xfId="0" applyFont="1" applyAlignment="1" applyProtection="1">
      <alignment vertical="center"/>
      <protection/>
    </xf>
    <xf numFmtId="0" fontId="87" fillId="0" borderId="11" xfId="0" applyFont="1" applyFill="1" applyBorder="1" applyAlignment="1" applyProtection="1">
      <alignment vertical="top"/>
      <protection/>
    </xf>
    <xf numFmtId="0" fontId="87" fillId="0" borderId="11" xfId="0" applyFont="1" applyFill="1" applyBorder="1" applyAlignment="1" applyProtection="1">
      <alignment vertical="center"/>
      <protection/>
    </xf>
    <xf numFmtId="0" fontId="85" fillId="0" borderId="0" xfId="0" applyFont="1" applyBorder="1" applyAlignment="1" applyProtection="1">
      <alignment horizontal="center" vertical="center" wrapText="1"/>
      <protection/>
    </xf>
    <xf numFmtId="0" fontId="85" fillId="0" borderId="12" xfId="0" applyFont="1" applyBorder="1" applyAlignment="1" applyProtection="1">
      <alignment horizontal="center" vertical="center"/>
      <protection/>
    </xf>
    <xf numFmtId="0" fontId="85" fillId="0" borderId="12" xfId="0" applyFont="1" applyBorder="1" applyAlignment="1" applyProtection="1">
      <alignment horizontal="center" vertical="center" wrapText="1"/>
      <protection/>
    </xf>
    <xf numFmtId="0" fontId="85" fillId="0" borderId="13" xfId="0" applyFont="1" applyBorder="1" applyAlignment="1" applyProtection="1">
      <alignment horizontal="center" vertical="center" wrapText="1"/>
      <protection/>
    </xf>
    <xf numFmtId="0" fontId="85" fillId="0" borderId="14" xfId="0" applyFont="1" applyBorder="1" applyAlignment="1" applyProtection="1">
      <alignment horizontal="center" vertical="center"/>
      <protection/>
    </xf>
    <xf numFmtId="0" fontId="85" fillId="0" borderId="15" xfId="0" applyFont="1" applyBorder="1" applyAlignment="1" applyProtection="1">
      <alignment horizontal="center" vertical="center" wrapText="1"/>
      <protection/>
    </xf>
    <xf numFmtId="0" fontId="85" fillId="0" borderId="16" xfId="0" applyFont="1" applyBorder="1" applyAlignment="1" applyProtection="1">
      <alignment horizontal="center" vertical="center"/>
      <protection/>
    </xf>
    <xf numFmtId="178" fontId="85" fillId="35" borderId="17" xfId="42" applyNumberFormat="1" applyFont="1" applyFill="1" applyBorder="1" applyAlignment="1" applyProtection="1">
      <alignment vertical="center"/>
      <protection/>
    </xf>
    <xf numFmtId="178" fontId="85" fillId="35" borderId="18" xfId="42" applyNumberFormat="1" applyFont="1" applyFill="1" applyBorder="1" applyAlignment="1" applyProtection="1">
      <alignment vertical="center"/>
      <protection/>
    </xf>
    <xf numFmtId="38" fontId="85" fillId="0" borderId="19" xfId="52" applyFont="1" applyBorder="1" applyAlignment="1" applyProtection="1">
      <alignment vertical="center"/>
      <protection/>
    </xf>
    <xf numFmtId="38" fontId="85" fillId="0" borderId="20" xfId="52" applyFont="1" applyBorder="1" applyAlignment="1" applyProtection="1">
      <alignment vertical="center"/>
      <protection/>
    </xf>
    <xf numFmtId="178" fontId="85" fillId="35" borderId="21" xfId="42" applyNumberFormat="1" applyFont="1" applyFill="1" applyBorder="1" applyAlignment="1" applyProtection="1">
      <alignment vertical="center"/>
      <protection/>
    </xf>
    <xf numFmtId="178" fontId="85" fillId="35" borderId="20" xfId="42" applyNumberFormat="1" applyFont="1" applyFill="1" applyBorder="1" applyAlignment="1" applyProtection="1">
      <alignment vertical="center"/>
      <protection/>
    </xf>
    <xf numFmtId="0" fontId="86" fillId="0" borderId="0" xfId="42" applyNumberFormat="1" applyFont="1" applyFill="1" applyBorder="1" applyAlignment="1" applyProtection="1">
      <alignment horizontal="center" vertical="center"/>
      <protection/>
    </xf>
    <xf numFmtId="0" fontId="85" fillId="0" borderId="22" xfId="0" applyFont="1" applyBorder="1" applyAlignment="1" applyProtection="1">
      <alignment horizontal="center" vertical="center"/>
      <protection/>
    </xf>
    <xf numFmtId="178" fontId="85" fillId="35" borderId="10" xfId="42" applyNumberFormat="1" applyFont="1" applyFill="1" applyBorder="1" applyAlignment="1" applyProtection="1">
      <alignment vertical="center"/>
      <protection/>
    </xf>
    <xf numFmtId="178" fontId="85" fillId="35" borderId="22" xfId="42" applyNumberFormat="1" applyFont="1" applyFill="1" applyBorder="1" applyAlignment="1" applyProtection="1">
      <alignment vertical="center"/>
      <protection/>
    </xf>
    <xf numFmtId="0" fontId="85" fillId="0" borderId="10" xfId="0" applyFont="1" applyBorder="1" applyAlignment="1" applyProtection="1">
      <alignment horizontal="center" vertical="center"/>
      <protection/>
    </xf>
    <xf numFmtId="177" fontId="88" fillId="0" borderId="10" xfId="52" applyNumberFormat="1" applyFont="1" applyFill="1" applyBorder="1" applyAlignment="1" applyProtection="1">
      <alignment vertical="center"/>
      <protection/>
    </xf>
    <xf numFmtId="177" fontId="85" fillId="0" borderId="10" xfId="52" applyNumberFormat="1" applyFont="1" applyFill="1" applyBorder="1" applyAlignment="1" applyProtection="1">
      <alignment vertical="center"/>
      <protection/>
    </xf>
    <xf numFmtId="38" fontId="85" fillId="0" borderId="23" xfId="52" applyFont="1" applyBorder="1" applyAlignment="1" applyProtection="1">
      <alignment vertical="center"/>
      <protection/>
    </xf>
    <xf numFmtId="38" fontId="85" fillId="0" borderId="10" xfId="52" applyFont="1" applyBorder="1" applyAlignment="1" applyProtection="1">
      <alignment vertical="center"/>
      <protection/>
    </xf>
    <xf numFmtId="38" fontId="85" fillId="0" borderId="24" xfId="52" applyFont="1" applyBorder="1" applyAlignment="1" applyProtection="1">
      <alignment vertical="center"/>
      <protection/>
    </xf>
    <xf numFmtId="0" fontId="89" fillId="0" borderId="0" xfId="0" applyFont="1" applyAlignment="1" applyProtection="1">
      <alignment vertical="center"/>
      <protection/>
    </xf>
    <xf numFmtId="0" fontId="89" fillId="0" borderId="20" xfId="0" applyFont="1" applyBorder="1" applyAlignment="1" applyProtection="1">
      <alignment horizontal="center" vertical="center"/>
      <protection/>
    </xf>
    <xf numFmtId="178" fontId="89" fillId="35" borderId="10" xfId="42" applyNumberFormat="1" applyFont="1" applyFill="1" applyBorder="1" applyAlignment="1" applyProtection="1">
      <alignment vertical="center"/>
      <protection/>
    </xf>
    <xf numFmtId="0" fontId="89" fillId="0" borderId="0" xfId="0" applyFont="1" applyBorder="1" applyAlignment="1" applyProtection="1">
      <alignment vertical="center"/>
      <protection/>
    </xf>
    <xf numFmtId="9" fontId="85" fillId="35" borderId="10" xfId="42" applyFont="1" applyFill="1" applyBorder="1" applyAlignment="1" applyProtection="1">
      <alignment vertical="center"/>
      <protection/>
    </xf>
    <xf numFmtId="178" fontId="85" fillId="35" borderId="25" xfId="42" applyNumberFormat="1" applyFont="1" applyFill="1" applyBorder="1" applyAlignment="1" applyProtection="1">
      <alignment vertical="center"/>
      <protection/>
    </xf>
    <xf numFmtId="178" fontId="85" fillId="35" borderId="26" xfId="42" applyNumberFormat="1" applyFont="1" applyFill="1" applyBorder="1" applyAlignment="1" applyProtection="1">
      <alignment vertical="center"/>
      <protection/>
    </xf>
    <xf numFmtId="178" fontId="85" fillId="35" borderId="27" xfId="42" applyNumberFormat="1" applyFont="1" applyFill="1" applyBorder="1" applyAlignment="1" applyProtection="1">
      <alignment vertical="center"/>
      <protection/>
    </xf>
    <xf numFmtId="178" fontId="89" fillId="35" borderId="28" xfId="42" applyNumberFormat="1" applyFont="1" applyFill="1" applyBorder="1" applyAlignment="1" applyProtection="1">
      <alignment vertical="center"/>
      <protection/>
    </xf>
    <xf numFmtId="0" fontId="85" fillId="0" borderId="0" xfId="0" applyFont="1" applyFill="1" applyBorder="1" applyAlignment="1" applyProtection="1">
      <alignment horizontal="center" vertical="center" textRotation="255"/>
      <protection/>
    </xf>
    <xf numFmtId="0" fontId="85" fillId="0" borderId="0" xfId="0" applyFont="1" applyFill="1" applyBorder="1" applyAlignment="1" applyProtection="1">
      <alignment vertical="center"/>
      <protection/>
    </xf>
    <xf numFmtId="0" fontId="85" fillId="0" borderId="0" xfId="0" applyFont="1" applyBorder="1" applyAlignment="1" applyProtection="1">
      <alignment horizontal="center" vertical="center"/>
      <protection/>
    </xf>
    <xf numFmtId="178" fontId="85" fillId="0" borderId="0" xfId="0" applyNumberFormat="1" applyFont="1" applyFill="1" applyBorder="1" applyAlignment="1" applyProtection="1">
      <alignment vertical="center"/>
      <protection/>
    </xf>
    <xf numFmtId="177" fontId="85" fillId="0" borderId="0" xfId="52" applyNumberFormat="1" applyFont="1" applyBorder="1" applyAlignment="1" applyProtection="1">
      <alignment vertical="center"/>
      <protection/>
    </xf>
    <xf numFmtId="178" fontId="85" fillId="0" borderId="0" xfId="42" applyNumberFormat="1" applyFont="1" applyFill="1" applyBorder="1" applyAlignment="1" applyProtection="1">
      <alignment vertical="center"/>
      <protection/>
    </xf>
    <xf numFmtId="178" fontId="85" fillId="0" borderId="0" xfId="42" applyNumberFormat="1" applyFont="1" applyBorder="1" applyAlignment="1" applyProtection="1">
      <alignment vertical="center"/>
      <protection/>
    </xf>
    <xf numFmtId="214" fontId="85" fillId="0" borderId="0" xfId="0" applyNumberFormat="1" applyFont="1" applyFill="1" applyBorder="1" applyAlignment="1" applyProtection="1">
      <alignment vertical="center"/>
      <protection/>
    </xf>
    <xf numFmtId="0" fontId="90" fillId="0" borderId="0" xfId="52" applyNumberFormat="1" applyFont="1" applyFill="1" applyBorder="1" applyAlignment="1" applyProtection="1">
      <alignment vertical="top"/>
      <protection/>
    </xf>
    <xf numFmtId="0" fontId="85" fillId="0" borderId="0" xfId="0" applyFont="1" applyFill="1" applyAlignment="1" applyProtection="1">
      <alignment vertical="top"/>
      <protection/>
    </xf>
    <xf numFmtId="0" fontId="85" fillId="0" borderId="0" xfId="0" applyFont="1" applyFill="1" applyBorder="1" applyAlignment="1" applyProtection="1">
      <alignment vertical="top" textRotation="255"/>
      <protection/>
    </xf>
    <xf numFmtId="0" fontId="85" fillId="0" borderId="0" xfId="0" applyFont="1" applyFill="1" applyBorder="1" applyAlignment="1" applyProtection="1">
      <alignment vertical="top"/>
      <protection/>
    </xf>
    <xf numFmtId="0" fontId="85" fillId="0" borderId="0" xfId="0" applyFont="1" applyFill="1" applyBorder="1" applyAlignment="1" applyProtection="1">
      <alignment horizontal="center" vertical="top"/>
      <protection/>
    </xf>
    <xf numFmtId="177" fontId="85" fillId="0" borderId="0" xfId="52" applyNumberFormat="1" applyFont="1" applyFill="1" applyBorder="1" applyAlignment="1" applyProtection="1">
      <alignment vertical="top"/>
      <protection/>
    </xf>
    <xf numFmtId="178" fontId="85" fillId="0" borderId="0" xfId="42" applyNumberFormat="1" applyFont="1" applyFill="1" applyBorder="1" applyAlignment="1" applyProtection="1">
      <alignment vertical="top"/>
      <protection/>
    </xf>
    <xf numFmtId="0" fontId="86" fillId="0" borderId="0" xfId="42" applyNumberFormat="1" applyFont="1" applyFill="1" applyBorder="1" applyAlignment="1" applyProtection="1">
      <alignment horizontal="center" vertical="top"/>
      <protection/>
    </xf>
    <xf numFmtId="0" fontId="85" fillId="0" borderId="29" xfId="0" applyFont="1" applyBorder="1" applyAlignment="1" applyProtection="1">
      <alignment horizontal="center" vertical="center"/>
      <protection/>
    </xf>
    <xf numFmtId="0" fontId="85" fillId="0" borderId="30" xfId="0" applyFont="1" applyBorder="1" applyAlignment="1" applyProtection="1">
      <alignment horizontal="center" vertical="center" wrapText="1"/>
      <protection/>
    </xf>
    <xf numFmtId="178" fontId="85" fillId="35" borderId="31" xfId="42" applyNumberFormat="1" applyFont="1" applyFill="1" applyBorder="1" applyAlignment="1" applyProtection="1">
      <alignment vertical="center"/>
      <protection/>
    </xf>
    <xf numFmtId="38" fontId="85" fillId="0" borderId="32" xfId="52" applyFont="1" applyBorder="1" applyAlignment="1" applyProtection="1">
      <alignment vertical="center"/>
      <protection/>
    </xf>
    <xf numFmtId="0" fontId="85" fillId="0" borderId="22" xfId="0" applyFont="1" applyBorder="1" applyAlignment="1" applyProtection="1">
      <alignment vertical="center"/>
      <protection/>
    </xf>
    <xf numFmtId="0" fontId="85" fillId="0" borderId="24" xfId="0" applyFont="1" applyBorder="1" applyAlignment="1" applyProtection="1">
      <alignment horizontal="center" vertical="center"/>
      <protection/>
    </xf>
    <xf numFmtId="0" fontId="85" fillId="0" borderId="0" xfId="0" applyFont="1" applyBorder="1" applyAlignment="1" applyProtection="1">
      <alignment vertical="top"/>
      <protection/>
    </xf>
    <xf numFmtId="0" fontId="85" fillId="0" borderId="0" xfId="0" applyFont="1" applyFill="1" applyBorder="1" applyAlignment="1" applyProtection="1">
      <alignment vertical="top" wrapText="1"/>
      <protection/>
    </xf>
    <xf numFmtId="0" fontId="91" fillId="0" borderId="0" xfId="0" applyFont="1" applyFill="1" applyAlignment="1" applyProtection="1">
      <alignment vertical="center"/>
      <protection/>
    </xf>
    <xf numFmtId="0" fontId="92" fillId="0" borderId="0" xfId="0" applyFont="1" applyFill="1" applyAlignment="1" applyProtection="1">
      <alignment vertical="top"/>
      <protection/>
    </xf>
    <xf numFmtId="0" fontId="85" fillId="0" borderId="33" xfId="0" applyFont="1" applyBorder="1" applyAlignment="1" applyProtection="1">
      <alignment horizontal="center" vertical="center"/>
      <protection/>
    </xf>
    <xf numFmtId="0" fontId="85" fillId="0" borderId="34" xfId="0" applyFont="1" applyBorder="1" applyAlignment="1" applyProtection="1">
      <alignment horizontal="center" vertical="center" wrapText="1"/>
      <protection/>
    </xf>
    <xf numFmtId="0" fontId="85" fillId="0" borderId="35" xfId="0" applyFont="1" applyFill="1" applyBorder="1" applyAlignment="1" applyProtection="1">
      <alignment horizontal="center" vertical="center" wrapText="1"/>
      <protection/>
    </xf>
    <xf numFmtId="0" fontId="85" fillId="0" borderId="16" xfId="0" applyFont="1" applyBorder="1" applyAlignment="1" applyProtection="1">
      <alignment vertical="center"/>
      <protection/>
    </xf>
    <xf numFmtId="179" fontId="85" fillId="0" borderId="36" xfId="0" applyNumberFormat="1" applyFont="1" applyFill="1" applyBorder="1" applyAlignment="1" applyProtection="1">
      <alignment vertical="center"/>
      <protection/>
    </xf>
    <xf numFmtId="189" fontId="85" fillId="0" borderId="20" xfId="52" applyNumberFormat="1" applyFont="1" applyFill="1" applyBorder="1" applyAlignment="1" applyProtection="1">
      <alignment vertical="center"/>
      <protection/>
    </xf>
    <xf numFmtId="178" fontId="85" fillId="35" borderId="37" xfId="42" applyNumberFormat="1" applyFont="1" applyFill="1" applyBorder="1" applyAlignment="1" applyProtection="1">
      <alignment vertical="center"/>
      <protection/>
    </xf>
    <xf numFmtId="189" fontId="85" fillId="0" borderId="24" xfId="52" applyNumberFormat="1" applyFont="1" applyFill="1" applyBorder="1" applyAlignment="1" applyProtection="1">
      <alignment vertical="center"/>
      <protection/>
    </xf>
    <xf numFmtId="178" fontId="85" fillId="0" borderId="10" xfId="42" applyNumberFormat="1" applyFont="1" applyFill="1" applyBorder="1" applyAlignment="1" applyProtection="1">
      <alignment vertical="center"/>
      <protection/>
    </xf>
    <xf numFmtId="179" fontId="85" fillId="0" borderId="10" xfId="0" applyNumberFormat="1" applyFont="1" applyFill="1" applyBorder="1" applyAlignment="1" applyProtection="1">
      <alignment vertical="center"/>
      <protection/>
    </xf>
    <xf numFmtId="189" fontId="85" fillId="0" borderId="10" xfId="52" applyNumberFormat="1" applyFont="1" applyBorder="1" applyAlignment="1" applyProtection="1">
      <alignment vertical="center"/>
      <protection/>
    </xf>
    <xf numFmtId="179" fontId="85" fillId="0" borderId="22" xfId="0" applyNumberFormat="1" applyFont="1" applyFill="1" applyBorder="1" applyAlignment="1" applyProtection="1">
      <alignment vertical="center"/>
      <protection/>
    </xf>
    <xf numFmtId="189" fontId="85" fillId="0" borderId="10" xfId="52" applyNumberFormat="1" applyFont="1" applyFill="1" applyBorder="1" applyAlignment="1" applyProtection="1">
      <alignment vertical="center"/>
      <protection/>
    </xf>
    <xf numFmtId="189" fontId="85" fillId="0" borderId="10" xfId="52" applyNumberFormat="1" applyFont="1" applyFill="1" applyBorder="1" applyAlignment="1" applyProtection="1">
      <alignment vertical="center"/>
      <protection/>
    </xf>
    <xf numFmtId="189" fontId="85" fillId="0" borderId="24" xfId="52" applyNumberFormat="1" applyFont="1" applyBorder="1" applyAlignment="1" applyProtection="1">
      <alignment vertical="center"/>
      <protection/>
    </xf>
    <xf numFmtId="189" fontId="85" fillId="0" borderId="38" xfId="52" applyNumberFormat="1" applyFont="1" applyFill="1" applyBorder="1" applyAlignment="1" applyProtection="1">
      <alignment vertical="center"/>
      <protection/>
    </xf>
    <xf numFmtId="38" fontId="85" fillId="36" borderId="10" xfId="52" applyFont="1" applyFill="1" applyBorder="1" applyAlignment="1" applyProtection="1">
      <alignment vertical="center"/>
      <protection locked="0"/>
    </xf>
    <xf numFmtId="38" fontId="85" fillId="37" borderId="10" xfId="52" applyFont="1" applyFill="1" applyBorder="1" applyAlignment="1" applyProtection="1">
      <alignment vertical="center"/>
      <protection locked="0"/>
    </xf>
    <xf numFmtId="38" fontId="85" fillId="34" borderId="39" xfId="52" applyFont="1" applyFill="1" applyBorder="1" applyAlignment="1" applyProtection="1">
      <alignment vertical="center"/>
      <protection locked="0"/>
    </xf>
    <xf numFmtId="38" fontId="85" fillId="34" borderId="24" xfId="52" applyFont="1" applyFill="1" applyBorder="1" applyAlignment="1" applyProtection="1">
      <alignment vertical="center"/>
      <protection locked="0"/>
    </xf>
    <xf numFmtId="177" fontId="89" fillId="38" borderId="20" xfId="0" applyNumberFormat="1" applyFont="1" applyFill="1" applyBorder="1" applyAlignment="1" applyProtection="1">
      <alignment vertical="center"/>
      <protection locked="0"/>
    </xf>
    <xf numFmtId="38" fontId="89" fillId="34" borderId="24" xfId="52" applyFont="1" applyFill="1" applyBorder="1" applyAlignment="1" applyProtection="1">
      <alignment vertical="center"/>
      <protection locked="0"/>
    </xf>
    <xf numFmtId="177" fontId="85" fillId="37" borderId="10" xfId="52" applyNumberFormat="1" applyFont="1" applyFill="1" applyBorder="1" applyAlignment="1" applyProtection="1">
      <alignment vertical="center"/>
      <protection locked="0"/>
    </xf>
    <xf numFmtId="38" fontId="85" fillId="34" borderId="32" xfId="52" applyFont="1" applyFill="1" applyBorder="1" applyAlignment="1" applyProtection="1">
      <alignment vertical="center"/>
      <protection locked="0"/>
    </xf>
    <xf numFmtId="179" fontId="85" fillId="39" borderId="16" xfId="0" applyNumberFormat="1" applyFont="1" applyFill="1" applyBorder="1" applyAlignment="1" applyProtection="1">
      <alignment vertical="center"/>
      <protection locked="0"/>
    </xf>
    <xf numFmtId="189" fontId="85" fillId="18" borderId="22" xfId="52" applyNumberFormat="1" applyFont="1" applyFill="1" applyBorder="1" applyAlignment="1" applyProtection="1">
      <alignment vertical="center"/>
      <protection locked="0"/>
    </xf>
    <xf numFmtId="179" fontId="85" fillId="39" borderId="22" xfId="0" applyNumberFormat="1" applyFont="1" applyFill="1" applyBorder="1" applyAlignment="1" applyProtection="1">
      <alignment vertical="center"/>
      <protection locked="0"/>
    </xf>
    <xf numFmtId="189" fontId="85" fillId="18" borderId="40" xfId="52" applyNumberFormat="1" applyFont="1" applyFill="1" applyBorder="1" applyAlignment="1" applyProtection="1">
      <alignment vertical="center"/>
      <protection locked="0"/>
    </xf>
    <xf numFmtId="177" fontId="6" fillId="18" borderId="10" xfId="66" applyNumberFormat="1" applyFont="1" applyFill="1" applyBorder="1" applyAlignment="1" applyProtection="1">
      <alignment vertical="center"/>
      <protection locked="0"/>
    </xf>
    <xf numFmtId="181" fontId="6" fillId="18" borderId="10" xfId="66" applyNumberFormat="1" applyFont="1" applyFill="1" applyBorder="1" applyAlignment="1" applyProtection="1">
      <alignment vertical="center"/>
      <protection locked="0"/>
    </xf>
    <xf numFmtId="181" fontId="6" fillId="0" borderId="0" xfId="66" applyNumberFormat="1" applyFont="1" applyAlignment="1" applyProtection="1">
      <alignment vertical="center"/>
      <protection/>
    </xf>
    <xf numFmtId="0" fontId="6" fillId="0" borderId="0" xfId="66" applyNumberFormat="1" applyFont="1" applyAlignment="1" applyProtection="1">
      <alignment horizontal="center" vertical="center"/>
      <protection/>
    </xf>
    <xf numFmtId="0" fontId="6" fillId="0" borderId="0" xfId="66" applyNumberFormat="1" applyFont="1" applyAlignment="1" applyProtection="1">
      <alignment vertical="center"/>
      <protection/>
    </xf>
    <xf numFmtId="0" fontId="6" fillId="0" borderId="0" xfId="66" applyNumberFormat="1" applyFont="1" applyBorder="1" applyAlignment="1" applyProtection="1">
      <alignment vertical="center"/>
      <protection/>
    </xf>
    <xf numFmtId="0" fontId="6" fillId="0" borderId="41" xfId="66" applyNumberFormat="1" applyFont="1" applyBorder="1" applyAlignment="1" applyProtection="1">
      <alignment vertical="center"/>
      <protection/>
    </xf>
    <xf numFmtId="0" fontId="6" fillId="0" borderId="42" xfId="66" applyNumberFormat="1" applyFont="1" applyBorder="1" applyAlignment="1" applyProtection="1">
      <alignment horizontal="center" vertical="center"/>
      <protection/>
    </xf>
    <xf numFmtId="0" fontId="6" fillId="0" borderId="42" xfId="66" applyNumberFormat="1" applyFont="1" applyBorder="1" applyAlignment="1" applyProtection="1">
      <alignment vertical="center"/>
      <protection/>
    </xf>
    <xf numFmtId="0" fontId="6" fillId="0" borderId="43" xfId="66" applyNumberFormat="1" applyFont="1" applyBorder="1" applyAlignment="1" applyProtection="1">
      <alignment vertical="center"/>
      <protection/>
    </xf>
    <xf numFmtId="0" fontId="6" fillId="0" borderId="44" xfId="66" applyNumberFormat="1" applyFont="1" applyBorder="1" applyAlignment="1" applyProtection="1">
      <alignment vertical="center"/>
      <protection/>
    </xf>
    <xf numFmtId="0" fontId="93" fillId="0" borderId="45" xfId="0" applyNumberFormat="1" applyFont="1" applyBorder="1" applyAlignment="1" applyProtection="1">
      <alignment vertical="center"/>
      <protection/>
    </xf>
    <xf numFmtId="0" fontId="93" fillId="0" borderId="0" xfId="0" applyNumberFormat="1" applyFont="1" applyBorder="1" applyAlignment="1" applyProtection="1">
      <alignment horizontal="center" vertical="center"/>
      <protection/>
    </xf>
    <xf numFmtId="0" fontId="93" fillId="0" borderId="0" xfId="0" applyNumberFormat="1" applyFont="1" applyBorder="1" applyAlignment="1" applyProtection="1">
      <alignment vertical="center"/>
      <protection/>
    </xf>
    <xf numFmtId="181" fontId="6" fillId="0" borderId="0" xfId="66" applyNumberFormat="1" applyFont="1" applyAlignment="1" applyProtection="1">
      <alignment horizontal="center" vertical="center"/>
      <protection/>
    </xf>
    <xf numFmtId="0" fontId="6" fillId="0" borderId="0" xfId="66" applyNumberFormat="1" applyFont="1" applyBorder="1" applyAlignment="1" applyProtection="1">
      <alignment horizontal="left" vertical="center"/>
      <protection/>
    </xf>
    <xf numFmtId="0" fontId="6" fillId="0" borderId="45" xfId="66" applyNumberFormat="1" applyFont="1" applyBorder="1" applyAlignment="1" applyProtection="1">
      <alignment vertical="center"/>
      <protection/>
    </xf>
    <xf numFmtId="0" fontId="6" fillId="33" borderId="0" xfId="66" applyNumberFormat="1" applyFont="1" applyFill="1" applyBorder="1" applyAlignment="1" applyProtection="1">
      <alignment horizontal="center" vertical="center"/>
      <protection/>
    </xf>
    <xf numFmtId="0" fontId="6" fillId="18" borderId="0" xfId="66" applyNumberFormat="1" applyFont="1" applyFill="1" applyBorder="1" applyAlignment="1" applyProtection="1">
      <alignment horizontal="center" vertical="center"/>
      <protection/>
    </xf>
    <xf numFmtId="0" fontId="6" fillId="0" borderId="0" xfId="66" applyNumberFormat="1" applyFont="1" applyFill="1" applyBorder="1" applyAlignment="1" applyProtection="1">
      <alignment horizontal="center" vertical="center"/>
      <protection/>
    </xf>
    <xf numFmtId="0" fontId="6" fillId="0" borderId="0" xfId="66" applyNumberFormat="1" applyFont="1" applyBorder="1" applyAlignment="1" applyProtection="1">
      <alignment horizontal="center" vertical="center"/>
      <protection/>
    </xf>
    <xf numFmtId="0" fontId="6" fillId="0" borderId="0" xfId="66" applyNumberFormat="1" applyFont="1" applyFill="1" applyBorder="1" applyAlignment="1" applyProtection="1">
      <alignment vertical="center"/>
      <protection/>
    </xf>
    <xf numFmtId="181" fontId="6" fillId="0" borderId="0" xfId="66" applyNumberFormat="1" applyFont="1" applyBorder="1" applyAlignment="1" applyProtection="1">
      <alignment vertical="center"/>
      <protection/>
    </xf>
    <xf numFmtId="181" fontId="9" fillId="0" borderId="0" xfId="66" applyNumberFormat="1" applyFont="1" applyAlignment="1" applyProtection="1">
      <alignment horizontal="centerContinuous" vertical="center"/>
      <protection/>
    </xf>
    <xf numFmtId="181" fontId="6" fillId="0" borderId="0" xfId="66" applyNumberFormat="1" applyFont="1" applyAlignment="1" applyProtection="1">
      <alignment horizontal="centerContinuous" vertical="center"/>
      <protection/>
    </xf>
    <xf numFmtId="181" fontId="6" fillId="0" borderId="0" xfId="66" applyNumberFormat="1" applyFont="1" applyBorder="1" applyAlignment="1" applyProtection="1">
      <alignment horizontal="centerContinuous" vertical="center"/>
      <protection/>
    </xf>
    <xf numFmtId="181" fontId="6" fillId="0" borderId="0" xfId="66" applyNumberFormat="1" applyFont="1" applyAlignment="1" applyProtection="1" quotePrefix="1">
      <alignment horizontal="right" vertical="center"/>
      <protection/>
    </xf>
    <xf numFmtId="0" fontId="93" fillId="0" borderId="0" xfId="0" applyFont="1" applyAlignment="1" applyProtection="1">
      <alignment vertical="center"/>
      <protection/>
    </xf>
    <xf numFmtId="0" fontId="93" fillId="0" borderId="0" xfId="0" applyNumberFormat="1" applyFont="1" applyAlignment="1" applyProtection="1">
      <alignment horizontal="center" vertical="center"/>
      <protection/>
    </xf>
    <xf numFmtId="0" fontId="6" fillId="0" borderId="45" xfId="66" applyNumberFormat="1" applyFont="1" applyFill="1" applyBorder="1" applyAlignment="1" applyProtection="1">
      <alignment vertical="center"/>
      <protection/>
    </xf>
    <xf numFmtId="0" fontId="93" fillId="0" borderId="0" xfId="0" applyNumberFormat="1" applyFont="1" applyFill="1" applyBorder="1" applyAlignment="1" applyProtection="1">
      <alignment horizontal="center" vertical="center"/>
      <protection/>
    </xf>
    <xf numFmtId="0" fontId="93" fillId="0" borderId="0" xfId="0" applyNumberFormat="1" applyFont="1" applyFill="1" applyBorder="1" applyAlignment="1" applyProtection="1">
      <alignment vertical="center"/>
      <protection/>
    </xf>
    <xf numFmtId="0" fontId="93" fillId="0" borderId="44" xfId="0" applyNumberFormat="1" applyFont="1" applyBorder="1" applyAlignment="1" applyProtection="1">
      <alignment vertical="center"/>
      <protection/>
    </xf>
    <xf numFmtId="0" fontId="93" fillId="0" borderId="0" xfId="0" applyNumberFormat="1" applyFont="1" applyAlignment="1" applyProtection="1">
      <alignment vertical="center"/>
      <protection/>
    </xf>
    <xf numFmtId="0" fontId="93" fillId="0" borderId="0" xfId="0" applyFont="1" applyBorder="1" applyAlignment="1" applyProtection="1">
      <alignment vertical="center"/>
      <protection/>
    </xf>
    <xf numFmtId="181" fontId="6" fillId="0" borderId="0" xfId="66" applyNumberFormat="1" applyFont="1" applyAlignment="1" applyProtection="1">
      <alignment horizontal="left" vertical="center"/>
      <protection/>
    </xf>
    <xf numFmtId="0" fontId="94" fillId="0" borderId="0" xfId="0" applyNumberFormat="1" applyFont="1" applyBorder="1" applyAlignment="1" applyProtection="1">
      <alignment vertical="center"/>
      <protection/>
    </xf>
    <xf numFmtId="0" fontId="69" fillId="0" borderId="0" xfId="46" applyNumberFormat="1" applyBorder="1" applyAlignment="1" applyProtection="1">
      <alignment vertical="center"/>
      <protection/>
    </xf>
    <xf numFmtId="0" fontId="69" fillId="0" borderId="44" xfId="46" applyNumberFormat="1" applyBorder="1" applyAlignment="1" applyProtection="1">
      <alignment vertical="center"/>
      <protection/>
    </xf>
    <xf numFmtId="0" fontId="6" fillId="0" borderId="0" xfId="66" applyNumberFormat="1" applyFont="1" applyAlignment="1" applyProtection="1">
      <alignment horizontal="left" vertical="center"/>
      <protection/>
    </xf>
    <xf numFmtId="0" fontId="93" fillId="0" borderId="0" xfId="0" applyFont="1" applyBorder="1" applyAlignment="1" applyProtection="1">
      <alignment horizontal="right" vertical="center"/>
      <protection/>
    </xf>
    <xf numFmtId="177" fontId="6" fillId="0" borderId="46" xfId="66" applyNumberFormat="1" applyFont="1" applyBorder="1" applyAlignment="1" applyProtection="1">
      <alignment vertical="center"/>
      <protection/>
    </xf>
    <xf numFmtId="181" fontId="6" fillId="0" borderId="47" xfId="66" applyNumberFormat="1" applyFont="1" applyBorder="1" applyAlignment="1" applyProtection="1">
      <alignment vertical="center"/>
      <protection/>
    </xf>
    <xf numFmtId="0" fontId="4" fillId="0" borderId="0" xfId="66" applyNumberFormat="1" applyFont="1" applyAlignment="1" applyProtection="1">
      <alignment horizontal="left" vertical="center"/>
      <protection/>
    </xf>
    <xf numFmtId="0" fontId="93" fillId="18" borderId="0" xfId="0" applyNumberFormat="1" applyFont="1" applyFill="1" applyBorder="1" applyAlignment="1" applyProtection="1">
      <alignment horizontal="center" vertical="center"/>
      <protection/>
    </xf>
    <xf numFmtId="176" fontId="93" fillId="0" borderId="0" xfId="0" applyNumberFormat="1" applyFont="1" applyBorder="1" applyAlignment="1" applyProtection="1">
      <alignment horizontal="right" vertical="center"/>
      <protection/>
    </xf>
    <xf numFmtId="176" fontId="93" fillId="0" borderId="0" xfId="0" applyNumberFormat="1" applyFont="1" applyBorder="1" applyAlignment="1" applyProtection="1">
      <alignment vertical="center"/>
      <protection/>
    </xf>
    <xf numFmtId="0" fontId="11" fillId="0" borderId="0" xfId="66" applyNumberFormat="1" applyFont="1" applyAlignment="1" applyProtection="1">
      <alignment horizontal="left" vertical="center"/>
      <protection/>
    </xf>
    <xf numFmtId="0" fontId="85" fillId="0" borderId="0" xfId="0" applyNumberFormat="1" applyFont="1" applyBorder="1" applyAlignment="1" applyProtection="1">
      <alignment vertical="center"/>
      <protection/>
    </xf>
    <xf numFmtId="181" fontId="6" fillId="0" borderId="10" xfId="66" applyNumberFormat="1" applyFont="1" applyFill="1" applyBorder="1" applyAlignment="1" applyProtection="1">
      <alignment vertical="center"/>
      <protection/>
    </xf>
    <xf numFmtId="181" fontId="6" fillId="0" borderId="47" xfId="66" applyNumberFormat="1" applyFont="1" applyFill="1" applyBorder="1" applyAlignment="1" applyProtection="1">
      <alignment vertical="center"/>
      <protection/>
    </xf>
    <xf numFmtId="181" fontId="6" fillId="34" borderId="0" xfId="66"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6" fillId="0" borderId="0" xfId="66" applyNumberFormat="1" applyFont="1" applyBorder="1" applyAlignment="1" applyProtection="1">
      <alignment horizontal="center"/>
      <protection/>
    </xf>
    <xf numFmtId="0" fontId="93" fillId="0" borderId="45" xfId="0" applyNumberFormat="1" applyFont="1" applyBorder="1" applyAlignment="1" applyProtection="1">
      <alignment horizontal="center" vertical="center"/>
      <protection/>
    </xf>
    <xf numFmtId="181" fontId="6" fillId="0" borderId="0" xfId="66" applyNumberFormat="1" applyFont="1" applyAlignment="1" applyProtection="1">
      <alignment/>
      <protection/>
    </xf>
    <xf numFmtId="0" fontId="93" fillId="0" borderId="0" xfId="0" applyFont="1" applyBorder="1" applyAlignment="1" applyProtection="1">
      <alignment/>
      <protection/>
    </xf>
    <xf numFmtId="0" fontId="6" fillId="0" borderId="0" xfId="66" applyNumberFormat="1" applyFont="1" applyAlignment="1" applyProtection="1">
      <alignment/>
      <protection/>
    </xf>
    <xf numFmtId="0" fontId="93" fillId="0" borderId="48" xfId="0" applyFont="1" applyBorder="1" applyAlignment="1" applyProtection="1">
      <alignment horizontal="center"/>
      <protection/>
    </xf>
    <xf numFmtId="0" fontId="93" fillId="0" borderId="48" xfId="0" applyFont="1" applyBorder="1" applyAlignment="1" applyProtection="1">
      <alignment horizontal="center" wrapText="1"/>
      <protection/>
    </xf>
    <xf numFmtId="0" fontId="6" fillId="0" borderId="0" xfId="66" applyNumberFormat="1" applyFont="1" applyBorder="1" applyAlignment="1" applyProtection="1">
      <alignment/>
      <protection/>
    </xf>
    <xf numFmtId="0" fontId="6" fillId="0" borderId="44" xfId="66" applyNumberFormat="1" applyFont="1" applyBorder="1" applyAlignment="1" applyProtection="1">
      <alignment/>
      <protection/>
    </xf>
    <xf numFmtId="38" fontId="93" fillId="0" borderId="10" xfId="52" applyFont="1" applyFill="1" applyBorder="1" applyAlignment="1" applyProtection="1">
      <alignment vertical="center"/>
      <protection/>
    </xf>
    <xf numFmtId="38" fontId="93" fillId="0" borderId="10" xfId="52" applyFont="1" applyFill="1" applyBorder="1" applyAlignment="1" applyProtection="1">
      <alignment horizontal="right" vertical="center"/>
      <protection/>
    </xf>
    <xf numFmtId="204" fontId="6" fillId="0" borderId="0" xfId="66" applyNumberFormat="1" applyFont="1" applyBorder="1" applyAlignment="1" applyProtection="1">
      <alignment horizontal="center" vertical="center"/>
      <protection/>
    </xf>
    <xf numFmtId="0" fontId="93" fillId="0" borderId="0" xfId="0" applyFont="1" applyBorder="1" applyAlignment="1" applyProtection="1">
      <alignment horizontal="distributed" vertical="center"/>
      <protection/>
    </xf>
    <xf numFmtId="0" fontId="93" fillId="0" borderId="49" xfId="0" applyFont="1" applyBorder="1" applyAlignment="1" applyProtection="1">
      <alignment vertical="center"/>
      <protection/>
    </xf>
    <xf numFmtId="0" fontId="93" fillId="0" borderId="50" xfId="0" applyFont="1" applyFill="1" applyBorder="1" applyAlignment="1" applyProtection="1">
      <alignment vertical="center"/>
      <protection/>
    </xf>
    <xf numFmtId="0" fontId="93" fillId="0" borderId="51" xfId="0" applyFont="1" applyFill="1" applyBorder="1" applyAlignment="1" applyProtection="1">
      <alignment vertical="center"/>
      <protection/>
    </xf>
    <xf numFmtId="0" fontId="93" fillId="0" borderId="48" xfId="0" applyFont="1" applyBorder="1" applyAlignment="1" applyProtection="1">
      <alignment vertical="center"/>
      <protection/>
    </xf>
    <xf numFmtId="0" fontId="93" fillId="0" borderId="0" xfId="0" applyFont="1" applyFill="1" applyBorder="1" applyAlignment="1" applyProtection="1">
      <alignment vertical="center"/>
      <protection/>
    </xf>
    <xf numFmtId="38" fontId="93" fillId="0" borderId="10" xfId="52" applyFont="1" applyFill="1" applyBorder="1" applyAlignment="1" applyProtection="1">
      <alignment vertical="center"/>
      <protection/>
    </xf>
    <xf numFmtId="0" fontId="6" fillId="0" borderId="0" xfId="66" applyNumberFormat="1" applyFont="1" applyAlignment="1" applyProtection="1" quotePrefix="1">
      <alignment horizontal="right" vertical="center"/>
      <protection/>
    </xf>
    <xf numFmtId="181" fontId="6" fillId="33" borderId="0" xfId="66" applyNumberFormat="1" applyFont="1" applyFill="1" applyBorder="1" applyAlignment="1" applyProtection="1">
      <alignment horizontal="center" vertical="center"/>
      <protection/>
    </xf>
    <xf numFmtId="0" fontId="6" fillId="0" borderId="52" xfId="66" applyNumberFormat="1" applyFont="1" applyBorder="1" applyAlignment="1" applyProtection="1">
      <alignment vertical="center"/>
      <protection/>
    </xf>
    <xf numFmtId="0" fontId="6" fillId="0" borderId="53" xfId="66" applyNumberFormat="1" applyFont="1" applyBorder="1" applyAlignment="1" applyProtection="1">
      <alignment horizontal="center" vertical="center"/>
      <protection/>
    </xf>
    <xf numFmtId="0" fontId="6" fillId="0" borderId="53" xfId="66" applyNumberFormat="1" applyFont="1" applyBorder="1" applyAlignment="1" applyProtection="1">
      <alignment vertical="center"/>
      <protection/>
    </xf>
    <xf numFmtId="0" fontId="6" fillId="0" borderId="54" xfId="66" applyNumberFormat="1" applyFont="1" applyBorder="1" applyAlignment="1" applyProtection="1">
      <alignment vertical="center"/>
      <protection/>
    </xf>
    <xf numFmtId="38" fontId="85" fillId="0" borderId="55" xfId="52" applyFont="1" applyBorder="1" applyAlignment="1" applyProtection="1">
      <alignment vertical="center"/>
      <protection/>
    </xf>
    <xf numFmtId="189" fontId="85" fillId="0" borderId="38" xfId="52" applyNumberFormat="1" applyFont="1" applyBorder="1" applyAlignment="1" applyProtection="1">
      <alignment vertical="center"/>
      <protection/>
    </xf>
    <xf numFmtId="178" fontId="85" fillId="0" borderId="20" xfId="42" applyNumberFormat="1" applyFont="1" applyFill="1" applyBorder="1" applyAlignment="1" applyProtection="1">
      <alignment vertical="center"/>
      <protection/>
    </xf>
    <xf numFmtId="0" fontId="89" fillId="40" borderId="10" xfId="0" applyFont="1" applyFill="1" applyBorder="1" applyAlignment="1" applyProtection="1">
      <alignment vertical="center"/>
      <protection hidden="1" locked="0"/>
    </xf>
    <xf numFmtId="0" fontId="84" fillId="0" borderId="0" xfId="0" applyFont="1" applyAlignment="1" applyProtection="1">
      <alignment vertical="center"/>
      <protection hidden="1"/>
    </xf>
    <xf numFmtId="0" fontId="95" fillId="0" borderId="0" xfId="0" applyFont="1" applyFill="1" applyBorder="1" applyAlignment="1" applyProtection="1">
      <alignment vertical="center"/>
      <protection hidden="1"/>
    </xf>
    <xf numFmtId="0" fontId="96" fillId="0" borderId="0" xfId="0" applyFont="1" applyFill="1" applyBorder="1" applyAlignment="1" applyProtection="1">
      <alignment vertical="center"/>
      <protection hidden="1"/>
    </xf>
    <xf numFmtId="0" fontId="97" fillId="0" borderId="0" xfId="0" applyFont="1" applyFill="1" applyBorder="1" applyAlignment="1" applyProtection="1">
      <alignment vertical="center"/>
      <protection hidden="1"/>
    </xf>
    <xf numFmtId="0" fontId="85" fillId="0" borderId="0" xfId="0" applyFont="1" applyAlignment="1" applyProtection="1">
      <alignment vertical="center"/>
      <protection hidden="1"/>
    </xf>
    <xf numFmtId="0" fontId="95" fillId="0" borderId="0" xfId="0" applyFont="1" applyBorder="1" applyAlignment="1" applyProtection="1">
      <alignment horizontal="right" vertical="center"/>
      <protection hidden="1"/>
    </xf>
    <xf numFmtId="0" fontId="97" fillId="0" borderId="0" xfId="0" applyFont="1" applyBorder="1" applyAlignment="1" applyProtection="1">
      <alignment vertical="center" wrapText="1"/>
      <protection hidden="1"/>
    </xf>
    <xf numFmtId="0" fontId="97" fillId="0" borderId="0" xfId="0" applyFont="1" applyAlignment="1" applyProtection="1">
      <alignment vertical="center"/>
      <protection hidden="1"/>
    </xf>
    <xf numFmtId="0" fontId="97" fillId="0" borderId="0" xfId="0" applyFont="1" applyBorder="1" applyAlignment="1" applyProtection="1">
      <alignment vertical="center"/>
      <protection hidden="1"/>
    </xf>
    <xf numFmtId="0" fontId="16" fillId="0" borderId="0" xfId="0" applyFont="1" applyBorder="1" applyAlignment="1" applyProtection="1">
      <alignment vertical="center"/>
      <protection hidden="1"/>
    </xf>
    <xf numFmtId="0" fontId="96" fillId="0" borderId="0" xfId="0" applyFont="1" applyBorder="1" applyAlignment="1" applyProtection="1">
      <alignment vertical="center"/>
      <protection hidden="1"/>
    </xf>
    <xf numFmtId="0" fontId="85" fillId="0" borderId="0" xfId="0" applyFont="1" applyBorder="1" applyAlignment="1" applyProtection="1">
      <alignment vertical="center"/>
      <protection hidden="1"/>
    </xf>
    <xf numFmtId="0" fontId="98" fillId="34" borderId="10" xfId="0" applyFont="1" applyFill="1" applyBorder="1" applyAlignment="1" applyProtection="1">
      <alignment vertical="center"/>
      <protection hidden="1"/>
    </xf>
    <xf numFmtId="0" fontId="99" fillId="0" borderId="18" xfId="0" applyFont="1" applyBorder="1" applyAlignment="1" applyProtection="1">
      <alignment vertical="center"/>
      <protection hidden="1"/>
    </xf>
    <xf numFmtId="0" fontId="98" fillId="33" borderId="10" xfId="0" applyFont="1" applyFill="1" applyBorder="1" applyAlignment="1" applyProtection="1">
      <alignment vertical="center"/>
      <protection hidden="1"/>
    </xf>
    <xf numFmtId="0" fontId="19" fillId="0" borderId="18" xfId="0" applyFont="1" applyBorder="1" applyAlignment="1" applyProtection="1">
      <alignment vertical="center"/>
      <protection hidden="1"/>
    </xf>
    <xf numFmtId="0" fontId="86" fillId="0" borderId="0" xfId="0" applyFont="1" applyAlignment="1" applyProtection="1">
      <alignment vertical="center"/>
      <protection hidden="1"/>
    </xf>
    <xf numFmtId="176" fontId="83" fillId="33" borderId="10" xfId="0" applyNumberFormat="1" applyFont="1" applyFill="1" applyBorder="1" applyAlignment="1" applyProtection="1">
      <alignment vertical="center"/>
      <protection hidden="1"/>
    </xf>
    <xf numFmtId="176" fontId="83" fillId="0" borderId="0" xfId="0" applyNumberFormat="1" applyFont="1" applyFill="1" applyBorder="1" applyAlignment="1" applyProtection="1">
      <alignment vertical="center"/>
      <protection hidden="1"/>
    </xf>
    <xf numFmtId="0" fontId="87" fillId="0" borderId="0" xfId="0" applyFont="1" applyAlignment="1" applyProtection="1">
      <alignment vertical="center"/>
      <protection hidden="1"/>
    </xf>
    <xf numFmtId="0" fontId="87" fillId="0" borderId="11" xfId="0" applyFont="1" applyFill="1" applyBorder="1" applyAlignment="1" applyProtection="1">
      <alignment vertical="top"/>
      <protection hidden="1"/>
    </xf>
    <xf numFmtId="0" fontId="87" fillId="0" borderId="11" xfId="0" applyFont="1" applyFill="1" applyBorder="1" applyAlignment="1" applyProtection="1">
      <alignment vertical="center"/>
      <protection hidden="1"/>
    </xf>
    <xf numFmtId="0" fontId="85" fillId="0" borderId="17" xfId="0" applyFont="1" applyFill="1" applyBorder="1" applyAlignment="1" applyProtection="1">
      <alignment horizontal="centerContinuous" vertical="center"/>
      <protection hidden="1"/>
    </xf>
    <xf numFmtId="0" fontId="85" fillId="0" borderId="0" xfId="0" applyFont="1" applyBorder="1" applyAlignment="1" applyProtection="1">
      <alignment horizontal="center" vertical="center" wrapText="1"/>
      <protection hidden="1"/>
    </xf>
    <xf numFmtId="0" fontId="85" fillId="0" borderId="12" xfId="0" applyFont="1" applyBorder="1" applyAlignment="1" applyProtection="1">
      <alignment horizontal="center" vertical="center"/>
      <protection hidden="1"/>
    </xf>
    <xf numFmtId="0" fontId="85" fillId="0" borderId="12" xfId="0" applyFont="1" applyBorder="1" applyAlignment="1" applyProtection="1">
      <alignment horizontal="center" vertical="center" wrapText="1"/>
      <protection hidden="1"/>
    </xf>
    <xf numFmtId="0" fontId="85" fillId="0" borderId="13" xfId="0" applyFont="1" applyBorder="1" applyAlignment="1" applyProtection="1">
      <alignment horizontal="center" vertical="center" wrapText="1"/>
      <protection hidden="1"/>
    </xf>
    <xf numFmtId="0" fontId="85" fillId="0" borderId="17" xfId="0" applyFont="1" applyFill="1" applyBorder="1" applyAlignment="1" applyProtection="1">
      <alignment horizontal="center" vertical="center" wrapText="1"/>
      <protection hidden="1"/>
    </xf>
    <xf numFmtId="0" fontId="85" fillId="0" borderId="14" xfId="0" applyFont="1" applyBorder="1" applyAlignment="1" applyProtection="1">
      <alignment horizontal="center" vertical="center"/>
      <protection hidden="1"/>
    </xf>
    <xf numFmtId="0" fontId="85" fillId="0" borderId="15" xfId="0" applyFont="1" applyBorder="1" applyAlignment="1" applyProtection="1">
      <alignment horizontal="center" vertical="center" wrapText="1"/>
      <protection hidden="1"/>
    </xf>
    <xf numFmtId="0" fontId="98" fillId="18" borderId="10" xfId="0" applyFont="1" applyFill="1" applyBorder="1" applyAlignment="1" applyProtection="1">
      <alignment vertical="center"/>
      <protection hidden="1"/>
    </xf>
    <xf numFmtId="0" fontId="85" fillId="0" borderId="16" xfId="0" applyFont="1" applyBorder="1" applyAlignment="1" applyProtection="1">
      <alignment horizontal="center" vertical="center"/>
      <protection hidden="1"/>
    </xf>
    <xf numFmtId="38" fontId="85" fillId="36" borderId="10" xfId="52" applyFont="1" applyFill="1" applyBorder="1" applyAlignment="1" applyProtection="1">
      <alignment vertical="center"/>
      <protection hidden="1"/>
    </xf>
    <xf numFmtId="38" fontId="85" fillId="37" borderId="10" xfId="52" applyFont="1" applyFill="1" applyBorder="1" applyAlignment="1" applyProtection="1">
      <alignment vertical="center"/>
      <protection hidden="1"/>
    </xf>
    <xf numFmtId="178" fontId="85" fillId="35" borderId="17" xfId="42" applyNumberFormat="1" applyFont="1" applyFill="1" applyBorder="1" applyAlignment="1" applyProtection="1">
      <alignment vertical="center"/>
      <protection hidden="1"/>
    </xf>
    <xf numFmtId="178" fontId="85" fillId="0" borderId="17" xfId="42" applyNumberFormat="1" applyFont="1" applyFill="1" applyBorder="1" applyAlignment="1" applyProtection="1">
      <alignment vertical="center"/>
      <protection hidden="1"/>
    </xf>
    <xf numFmtId="178" fontId="85" fillId="35" borderId="18" xfId="42" applyNumberFormat="1" applyFont="1" applyFill="1" applyBorder="1" applyAlignment="1" applyProtection="1">
      <alignment vertical="center"/>
      <protection hidden="1"/>
    </xf>
    <xf numFmtId="38" fontId="85" fillId="0" borderId="19" xfId="52" applyFont="1" applyBorder="1" applyAlignment="1" applyProtection="1">
      <alignment vertical="center"/>
      <protection hidden="1"/>
    </xf>
    <xf numFmtId="38" fontId="85" fillId="0" borderId="20" xfId="52" applyFont="1" applyBorder="1" applyAlignment="1" applyProtection="1">
      <alignment vertical="center"/>
      <protection hidden="1"/>
    </xf>
    <xf numFmtId="178" fontId="85" fillId="35" borderId="21" xfId="42" applyNumberFormat="1" applyFont="1" applyFill="1" applyBorder="1" applyAlignment="1" applyProtection="1">
      <alignment vertical="center"/>
      <protection hidden="1"/>
    </xf>
    <xf numFmtId="38" fontId="85" fillId="34" borderId="39" xfId="52" applyFont="1" applyFill="1" applyBorder="1" applyAlignment="1" applyProtection="1">
      <alignment vertical="center"/>
      <protection hidden="1"/>
    </xf>
    <xf numFmtId="178" fontId="85" fillId="35" borderId="20" xfId="42" applyNumberFormat="1" applyFont="1" applyFill="1" applyBorder="1" applyAlignment="1" applyProtection="1">
      <alignment vertical="center"/>
      <protection hidden="1"/>
    </xf>
    <xf numFmtId="178" fontId="86" fillId="35" borderId="56" xfId="42" applyNumberFormat="1" applyFont="1" applyFill="1" applyBorder="1" applyAlignment="1" applyProtection="1">
      <alignment horizontal="center" vertical="center"/>
      <protection hidden="1"/>
    </xf>
    <xf numFmtId="0" fontId="86" fillId="0" borderId="0" xfId="42" applyNumberFormat="1" applyFont="1" applyFill="1" applyBorder="1" applyAlignment="1" applyProtection="1">
      <alignment horizontal="center" vertical="center"/>
      <protection hidden="1"/>
    </xf>
    <xf numFmtId="0" fontId="85" fillId="0" borderId="22" xfId="0" applyFont="1" applyBorder="1" applyAlignment="1" applyProtection="1">
      <alignment horizontal="center" vertical="center"/>
      <protection hidden="1"/>
    </xf>
    <xf numFmtId="178" fontId="85" fillId="35" borderId="10" xfId="42" applyNumberFormat="1" applyFont="1" applyFill="1" applyBorder="1" applyAlignment="1" applyProtection="1">
      <alignment vertical="center"/>
      <protection hidden="1"/>
    </xf>
    <xf numFmtId="178" fontId="85" fillId="35" borderId="22" xfId="42" applyNumberFormat="1" applyFont="1" applyFill="1" applyBorder="1" applyAlignment="1" applyProtection="1">
      <alignment vertical="center"/>
      <protection hidden="1"/>
    </xf>
    <xf numFmtId="178" fontId="85" fillId="35" borderId="56" xfId="42" applyNumberFormat="1" applyFont="1" applyFill="1" applyBorder="1" applyAlignment="1" applyProtection="1">
      <alignment vertical="center"/>
      <protection hidden="1"/>
    </xf>
    <xf numFmtId="38" fontId="85" fillId="34" borderId="24" xfId="52" applyFont="1" applyFill="1" applyBorder="1" applyAlignment="1" applyProtection="1">
      <alignment vertical="center"/>
      <protection hidden="1"/>
    </xf>
    <xf numFmtId="0" fontId="98" fillId="37" borderId="10" xfId="0" applyFont="1" applyFill="1" applyBorder="1" applyAlignment="1" applyProtection="1">
      <alignment vertical="center"/>
      <protection hidden="1"/>
    </xf>
    <xf numFmtId="38" fontId="85" fillId="18" borderId="10" xfId="52" applyFont="1" applyFill="1" applyBorder="1" applyAlignment="1" applyProtection="1">
      <alignment vertical="center"/>
      <protection hidden="1"/>
    </xf>
    <xf numFmtId="38" fontId="85" fillId="34" borderId="23" xfId="52" applyFont="1" applyFill="1" applyBorder="1" applyAlignment="1" applyProtection="1">
      <alignment vertical="center"/>
      <protection hidden="1"/>
    </xf>
    <xf numFmtId="178" fontId="85" fillId="0" borderId="10" xfId="42" applyNumberFormat="1" applyFont="1" applyFill="1" applyBorder="1" applyAlignment="1" applyProtection="1">
      <alignment vertical="center"/>
      <protection hidden="1"/>
    </xf>
    <xf numFmtId="0" fontId="98" fillId="38" borderId="10" xfId="0" applyFont="1" applyFill="1" applyBorder="1" applyAlignment="1" applyProtection="1">
      <alignment vertical="center"/>
      <protection hidden="1"/>
    </xf>
    <xf numFmtId="0" fontId="85" fillId="0" borderId="10" xfId="0" applyFont="1" applyBorder="1" applyAlignment="1" applyProtection="1">
      <alignment horizontal="center" vertical="center"/>
      <protection hidden="1"/>
    </xf>
    <xf numFmtId="177" fontId="88" fillId="0" borderId="10" xfId="52" applyNumberFormat="1" applyFont="1" applyFill="1" applyBorder="1" applyAlignment="1" applyProtection="1">
      <alignment vertical="center"/>
      <protection hidden="1"/>
    </xf>
    <xf numFmtId="177" fontId="85" fillId="0" borderId="10" xfId="52" applyNumberFormat="1" applyFont="1" applyFill="1" applyBorder="1" applyAlignment="1" applyProtection="1">
      <alignment vertical="center"/>
      <protection hidden="1"/>
    </xf>
    <xf numFmtId="38" fontId="85" fillId="0" borderId="23" xfId="52" applyFont="1" applyBorder="1" applyAlignment="1" applyProtection="1">
      <alignment vertical="center"/>
      <protection hidden="1"/>
    </xf>
    <xf numFmtId="38" fontId="85" fillId="0" borderId="10" xfId="52" applyFont="1" applyBorder="1" applyAlignment="1" applyProtection="1">
      <alignment vertical="center"/>
      <protection hidden="1"/>
    </xf>
    <xf numFmtId="38" fontId="85" fillId="0" borderId="24" xfId="52" applyFont="1" applyBorder="1" applyAlignment="1" applyProtection="1">
      <alignment vertical="center"/>
      <protection hidden="1"/>
    </xf>
    <xf numFmtId="0" fontId="89" fillId="0" borderId="0" xfId="0" applyFont="1" applyAlignment="1" applyProtection="1">
      <alignment vertical="center"/>
      <protection hidden="1"/>
    </xf>
    <xf numFmtId="0" fontId="89" fillId="0" borderId="20" xfId="0" applyFont="1" applyBorder="1" applyAlignment="1" applyProtection="1">
      <alignment horizontal="center" vertical="center"/>
      <protection hidden="1"/>
    </xf>
    <xf numFmtId="177" fontId="89" fillId="38" borderId="20" xfId="0" applyNumberFormat="1" applyFont="1" applyFill="1" applyBorder="1" applyAlignment="1" applyProtection="1">
      <alignment vertical="center"/>
      <protection hidden="1"/>
    </xf>
    <xf numFmtId="178" fontId="89" fillId="0" borderId="17" xfId="42" applyNumberFormat="1" applyFont="1" applyFill="1" applyBorder="1" applyAlignment="1" applyProtection="1">
      <alignment vertical="center"/>
      <protection hidden="1"/>
    </xf>
    <xf numFmtId="178" fontId="89" fillId="35" borderId="10" xfId="42" applyNumberFormat="1" applyFont="1" applyFill="1" applyBorder="1" applyAlignment="1" applyProtection="1">
      <alignment vertical="center"/>
      <protection hidden="1"/>
    </xf>
    <xf numFmtId="38" fontId="89" fillId="34" borderId="24" xfId="52" applyFont="1" applyFill="1" applyBorder="1" applyAlignment="1" applyProtection="1">
      <alignment vertical="center"/>
      <protection hidden="1"/>
    </xf>
    <xf numFmtId="0" fontId="89" fillId="0" borderId="0" xfId="0" applyFont="1" applyBorder="1" applyAlignment="1" applyProtection="1">
      <alignment vertical="center"/>
      <protection hidden="1"/>
    </xf>
    <xf numFmtId="0" fontId="85" fillId="40" borderId="10" xfId="0" applyFont="1" applyFill="1" applyBorder="1" applyAlignment="1" applyProtection="1">
      <alignment vertical="center"/>
      <protection hidden="1"/>
    </xf>
    <xf numFmtId="0" fontId="83" fillId="0" borderId="0" xfId="0" applyFont="1" applyAlignment="1" applyProtection="1">
      <alignment vertical="center"/>
      <protection hidden="1"/>
    </xf>
    <xf numFmtId="9" fontId="85" fillId="35" borderId="10" xfId="42" applyFont="1" applyFill="1" applyBorder="1" applyAlignment="1" applyProtection="1">
      <alignment vertical="center"/>
      <protection hidden="1"/>
    </xf>
    <xf numFmtId="178" fontId="85" fillId="35" borderId="25" xfId="42" applyNumberFormat="1" applyFont="1" applyFill="1" applyBorder="1" applyAlignment="1" applyProtection="1">
      <alignment vertical="center"/>
      <protection hidden="1"/>
    </xf>
    <xf numFmtId="178" fontId="85" fillId="35" borderId="26" xfId="42" applyNumberFormat="1" applyFont="1" applyFill="1" applyBorder="1" applyAlignment="1" applyProtection="1">
      <alignment vertical="center"/>
      <protection hidden="1"/>
    </xf>
    <xf numFmtId="178" fontId="85" fillId="35" borderId="27" xfId="42" applyNumberFormat="1" applyFont="1" applyFill="1" applyBorder="1" applyAlignment="1" applyProtection="1">
      <alignment vertical="center"/>
      <protection hidden="1"/>
    </xf>
    <xf numFmtId="178" fontId="89" fillId="35" borderId="28" xfId="42" applyNumberFormat="1" applyFont="1" applyFill="1" applyBorder="1" applyAlignment="1" applyProtection="1">
      <alignment vertical="center"/>
      <protection hidden="1"/>
    </xf>
    <xf numFmtId="0" fontId="86" fillId="0" borderId="57" xfId="42" applyNumberFormat="1" applyFont="1" applyFill="1" applyBorder="1" applyAlignment="1" applyProtection="1">
      <alignment horizontal="center" vertical="center"/>
      <protection hidden="1"/>
    </xf>
    <xf numFmtId="0" fontId="85" fillId="0" borderId="0" xfId="0" applyFont="1" applyFill="1" applyBorder="1" applyAlignment="1" applyProtection="1">
      <alignment horizontal="center" vertical="center" textRotation="255"/>
      <protection hidden="1"/>
    </xf>
    <xf numFmtId="0" fontId="85" fillId="0" borderId="0" xfId="0" applyFont="1" applyFill="1" applyBorder="1" applyAlignment="1" applyProtection="1">
      <alignment vertical="center"/>
      <protection hidden="1"/>
    </xf>
    <xf numFmtId="0" fontId="85" fillId="0" borderId="0" xfId="0" applyFont="1" applyBorder="1" applyAlignment="1" applyProtection="1">
      <alignment horizontal="center" vertical="center"/>
      <protection hidden="1"/>
    </xf>
    <xf numFmtId="178" fontId="85" fillId="0" borderId="0" xfId="0" applyNumberFormat="1" applyFont="1" applyFill="1" applyBorder="1" applyAlignment="1" applyProtection="1">
      <alignment vertical="center"/>
      <protection hidden="1"/>
    </xf>
    <xf numFmtId="177" fontId="85" fillId="0" borderId="0" xfId="52" applyNumberFormat="1" applyFont="1" applyBorder="1" applyAlignment="1" applyProtection="1">
      <alignment vertical="center"/>
      <protection hidden="1"/>
    </xf>
    <xf numFmtId="178" fontId="85" fillId="0" borderId="0" xfId="42" applyNumberFormat="1" applyFont="1" applyFill="1" applyBorder="1" applyAlignment="1" applyProtection="1">
      <alignment vertical="center"/>
      <protection hidden="1"/>
    </xf>
    <xf numFmtId="178" fontId="85" fillId="0" borderId="0" xfId="42" applyNumberFormat="1" applyFont="1" applyBorder="1" applyAlignment="1" applyProtection="1">
      <alignment vertical="center"/>
      <protection hidden="1"/>
    </xf>
    <xf numFmtId="214" fontId="85" fillId="0" borderId="0" xfId="0" applyNumberFormat="1" applyFont="1" applyFill="1" applyBorder="1" applyAlignment="1" applyProtection="1">
      <alignment vertical="center"/>
      <protection hidden="1"/>
    </xf>
    <xf numFmtId="0" fontId="90" fillId="0" borderId="0" xfId="52" applyNumberFormat="1" applyFont="1" applyFill="1" applyBorder="1" applyAlignment="1" applyProtection="1">
      <alignment vertical="top"/>
      <protection hidden="1"/>
    </xf>
    <xf numFmtId="0" fontId="85" fillId="0" borderId="0" xfId="0" applyFont="1" applyFill="1" applyAlignment="1" applyProtection="1">
      <alignment vertical="top"/>
      <protection hidden="1"/>
    </xf>
    <xf numFmtId="0" fontId="85" fillId="0" borderId="0" xfId="0" applyFont="1" applyFill="1" applyBorder="1" applyAlignment="1" applyProtection="1">
      <alignment vertical="top" textRotation="255"/>
      <protection hidden="1"/>
    </xf>
    <xf numFmtId="0" fontId="85" fillId="0" borderId="0" xfId="0" applyFont="1" applyFill="1" applyBorder="1" applyAlignment="1" applyProtection="1">
      <alignment vertical="top"/>
      <protection hidden="1"/>
    </xf>
    <xf numFmtId="0" fontId="85" fillId="0" borderId="0" xfId="0" applyFont="1" applyFill="1" applyBorder="1" applyAlignment="1" applyProtection="1">
      <alignment horizontal="center" vertical="top"/>
      <protection hidden="1"/>
    </xf>
    <xf numFmtId="177" fontId="85" fillId="0" borderId="0" xfId="52" applyNumberFormat="1" applyFont="1" applyFill="1" applyBorder="1" applyAlignment="1" applyProtection="1">
      <alignment vertical="top"/>
      <protection hidden="1"/>
    </xf>
    <xf numFmtId="178" fontId="85" fillId="0" borderId="0" xfId="42" applyNumberFormat="1" applyFont="1" applyFill="1" applyBorder="1" applyAlignment="1" applyProtection="1">
      <alignment vertical="top"/>
      <protection hidden="1"/>
    </xf>
    <xf numFmtId="0" fontId="86" fillId="0" borderId="0" xfId="42" applyNumberFormat="1" applyFont="1" applyFill="1" applyBorder="1" applyAlignment="1" applyProtection="1">
      <alignment horizontal="center" vertical="top"/>
      <protection hidden="1"/>
    </xf>
    <xf numFmtId="0" fontId="85" fillId="0" borderId="29" xfId="0" applyFont="1" applyBorder="1" applyAlignment="1" applyProtection="1">
      <alignment horizontal="center" vertical="center"/>
      <protection hidden="1"/>
    </xf>
    <xf numFmtId="0" fontId="85" fillId="0" borderId="30" xfId="0" applyFont="1" applyBorder="1" applyAlignment="1" applyProtection="1">
      <alignment horizontal="center" vertical="center" wrapText="1"/>
      <protection hidden="1"/>
    </xf>
    <xf numFmtId="177" fontId="85" fillId="37" borderId="10" xfId="52" applyNumberFormat="1" applyFont="1" applyFill="1" applyBorder="1" applyAlignment="1" applyProtection="1">
      <alignment vertical="center"/>
      <protection hidden="1"/>
    </xf>
    <xf numFmtId="178" fontId="85" fillId="35" borderId="31" xfId="42" applyNumberFormat="1" applyFont="1" applyFill="1" applyBorder="1" applyAlignment="1" applyProtection="1">
      <alignment vertical="center"/>
      <protection hidden="1"/>
    </xf>
    <xf numFmtId="38" fontId="85" fillId="0" borderId="58" xfId="52" applyFont="1" applyBorder="1" applyAlignment="1" applyProtection="1">
      <alignment vertical="center"/>
      <protection hidden="1"/>
    </xf>
    <xf numFmtId="178" fontId="85" fillId="35" borderId="59" xfId="42" applyNumberFormat="1" applyFont="1" applyFill="1" applyBorder="1" applyAlignment="1" applyProtection="1">
      <alignment vertical="center"/>
      <protection hidden="1"/>
    </xf>
    <xf numFmtId="38" fontId="85" fillId="34" borderId="58" xfId="52" applyFont="1" applyFill="1" applyBorder="1" applyAlignment="1" applyProtection="1">
      <alignment vertical="center"/>
      <protection hidden="1"/>
    </xf>
    <xf numFmtId="178" fontId="86" fillId="35" borderId="60" xfId="42" applyNumberFormat="1" applyFont="1" applyFill="1" applyBorder="1" applyAlignment="1" applyProtection="1">
      <alignment horizontal="center" vertical="center"/>
      <protection hidden="1"/>
    </xf>
    <xf numFmtId="38" fontId="85" fillId="0" borderId="32" xfId="52" applyFont="1" applyBorder="1" applyAlignment="1" applyProtection="1">
      <alignment vertical="center"/>
      <protection hidden="1"/>
    </xf>
    <xf numFmtId="178" fontId="85" fillId="35" borderId="61" xfId="42" applyNumberFormat="1" applyFont="1" applyFill="1" applyBorder="1" applyAlignment="1" applyProtection="1">
      <alignment vertical="center"/>
      <protection hidden="1"/>
    </xf>
    <xf numFmtId="38" fontId="85" fillId="34" borderId="32" xfId="52" applyFont="1" applyFill="1" applyBorder="1" applyAlignment="1" applyProtection="1">
      <alignment vertical="center"/>
      <protection hidden="1"/>
    </xf>
    <xf numFmtId="178" fontId="86" fillId="35" borderId="61" xfId="42" applyNumberFormat="1" applyFont="1" applyFill="1" applyBorder="1" applyAlignment="1" applyProtection="1">
      <alignment horizontal="center" vertical="center"/>
      <protection hidden="1"/>
    </xf>
    <xf numFmtId="0" fontId="85" fillId="0" borderId="22" xfId="0" applyFont="1" applyBorder="1" applyAlignment="1" applyProtection="1">
      <alignment vertical="center"/>
      <protection hidden="1"/>
    </xf>
    <xf numFmtId="0" fontId="89" fillId="40" borderId="10" xfId="0" applyFont="1" applyFill="1" applyBorder="1" applyAlignment="1" applyProtection="1">
      <alignment vertical="center"/>
      <protection hidden="1"/>
    </xf>
    <xf numFmtId="0" fontId="85" fillId="0" borderId="24" xfId="0" applyFont="1" applyBorder="1" applyAlignment="1" applyProtection="1">
      <alignment horizontal="center" vertical="center"/>
      <protection hidden="1"/>
    </xf>
    <xf numFmtId="0" fontId="98" fillId="41" borderId="10" xfId="0" applyFont="1" applyFill="1" applyBorder="1" applyAlignment="1" applyProtection="1">
      <alignment vertical="center"/>
      <protection hidden="1"/>
    </xf>
    <xf numFmtId="0" fontId="99" fillId="0" borderId="18" xfId="0" applyFont="1" applyBorder="1" applyAlignment="1" applyProtection="1">
      <alignment vertical="center" wrapText="1"/>
      <protection hidden="1"/>
    </xf>
    <xf numFmtId="0" fontId="85" fillId="0" borderId="17" xfId="0" applyFont="1" applyFill="1" applyBorder="1" applyAlignment="1" applyProtection="1">
      <alignment vertical="top"/>
      <protection hidden="1"/>
    </xf>
    <xf numFmtId="0" fontId="85" fillId="0" borderId="0" xfId="0" applyFont="1" applyBorder="1" applyAlignment="1" applyProtection="1">
      <alignment vertical="top"/>
      <protection hidden="1"/>
    </xf>
    <xf numFmtId="0" fontId="85" fillId="0" borderId="0" xfId="0" applyFont="1" applyFill="1" applyBorder="1" applyAlignment="1" applyProtection="1">
      <alignment vertical="top" wrapText="1"/>
      <protection hidden="1"/>
    </xf>
    <xf numFmtId="0" fontId="91" fillId="0" borderId="0" xfId="0" applyFont="1" applyFill="1" applyAlignment="1" applyProtection="1">
      <alignment vertical="center"/>
      <protection hidden="1"/>
    </xf>
    <xf numFmtId="0" fontId="92" fillId="0" borderId="0" xfId="0" applyFont="1" applyFill="1" applyAlignment="1" applyProtection="1">
      <alignment vertical="top"/>
      <protection hidden="1"/>
    </xf>
    <xf numFmtId="0" fontId="85" fillId="39" borderId="10" xfId="0" applyFont="1" applyFill="1" applyBorder="1" applyAlignment="1" applyProtection="1">
      <alignment vertical="center"/>
      <protection hidden="1"/>
    </xf>
    <xf numFmtId="0" fontId="99" fillId="0" borderId="0" xfId="0" applyFont="1" applyAlignment="1" applyProtection="1">
      <alignment vertical="center"/>
      <protection hidden="1"/>
    </xf>
    <xf numFmtId="0" fontId="85" fillId="0" borderId="33" xfId="0" applyFont="1" applyBorder="1" applyAlignment="1" applyProtection="1">
      <alignment horizontal="center" vertical="center"/>
      <protection hidden="1"/>
    </xf>
    <xf numFmtId="0" fontId="85" fillId="0" borderId="34" xfId="0" applyFont="1" applyBorder="1" applyAlignment="1" applyProtection="1">
      <alignment horizontal="center" vertical="center" wrapText="1"/>
      <protection hidden="1"/>
    </xf>
    <xf numFmtId="0" fontId="85" fillId="0" borderId="35" xfId="0" applyFont="1" applyFill="1" applyBorder="1" applyAlignment="1" applyProtection="1">
      <alignment horizontal="center" vertical="center" wrapText="1"/>
      <protection hidden="1"/>
    </xf>
    <xf numFmtId="0" fontId="85" fillId="0" borderId="16" xfId="0" applyFont="1" applyBorder="1" applyAlignment="1" applyProtection="1">
      <alignment vertical="center"/>
      <protection hidden="1"/>
    </xf>
    <xf numFmtId="179" fontId="85" fillId="39" borderId="16" xfId="0" applyNumberFormat="1" applyFont="1" applyFill="1" applyBorder="1" applyAlignment="1" applyProtection="1">
      <alignment vertical="center"/>
      <protection hidden="1"/>
    </xf>
    <xf numFmtId="179" fontId="85" fillId="0" borderId="36" xfId="0" applyNumberFormat="1" applyFont="1" applyFill="1" applyBorder="1" applyAlignment="1" applyProtection="1">
      <alignment vertical="center"/>
      <protection hidden="1"/>
    </xf>
    <xf numFmtId="189" fontId="85" fillId="18" borderId="22" xfId="52" applyNumberFormat="1" applyFont="1" applyFill="1" applyBorder="1" applyAlignment="1" applyProtection="1">
      <alignment vertical="center"/>
      <protection hidden="1"/>
    </xf>
    <xf numFmtId="189" fontId="85" fillId="0" borderId="20" xfId="52" applyNumberFormat="1" applyFont="1" applyFill="1" applyBorder="1" applyAlignment="1" applyProtection="1">
      <alignment vertical="center"/>
      <protection hidden="1"/>
    </xf>
    <xf numFmtId="189" fontId="85" fillId="0" borderId="17" xfId="52" applyNumberFormat="1" applyFont="1" applyFill="1" applyBorder="1" applyAlignment="1" applyProtection="1">
      <alignment vertical="center"/>
      <protection hidden="1"/>
    </xf>
    <xf numFmtId="189" fontId="85" fillId="0" borderId="62" xfId="52" applyNumberFormat="1" applyFont="1" applyBorder="1" applyAlignment="1" applyProtection="1">
      <alignment vertical="center"/>
      <protection hidden="1"/>
    </xf>
    <xf numFmtId="189" fontId="85" fillId="0" borderId="36" xfId="52" applyNumberFormat="1" applyFont="1" applyBorder="1" applyAlignment="1" applyProtection="1">
      <alignment vertical="center"/>
      <protection hidden="1"/>
    </xf>
    <xf numFmtId="178" fontId="85" fillId="35" borderId="37" xfId="42" applyNumberFormat="1" applyFont="1" applyFill="1" applyBorder="1" applyAlignment="1" applyProtection="1">
      <alignment vertical="center"/>
      <protection hidden="1"/>
    </xf>
    <xf numFmtId="189" fontId="85" fillId="0" borderId="24" xfId="52" applyNumberFormat="1" applyFont="1" applyFill="1" applyBorder="1" applyAlignment="1" applyProtection="1">
      <alignment vertical="center"/>
      <protection hidden="1"/>
    </xf>
    <xf numFmtId="178" fontId="85" fillId="0" borderId="10" xfId="42" applyNumberFormat="1" applyFont="1" applyFill="1" applyBorder="1" applyAlignment="1" applyProtection="1">
      <alignment vertical="center"/>
      <protection hidden="1"/>
    </xf>
    <xf numFmtId="178" fontId="86" fillId="35" borderId="63" xfId="42" applyNumberFormat="1" applyFont="1" applyFill="1" applyBorder="1" applyAlignment="1" applyProtection="1">
      <alignment horizontal="center" vertical="center"/>
      <protection hidden="1"/>
    </xf>
    <xf numFmtId="0" fontId="100" fillId="0" borderId="0" xfId="46" applyFont="1" applyAlignment="1" applyProtection="1">
      <alignment vertical="top"/>
      <protection hidden="1"/>
    </xf>
    <xf numFmtId="179" fontId="85" fillId="39" borderId="22" xfId="0" applyNumberFormat="1" applyFont="1" applyFill="1" applyBorder="1" applyAlignment="1" applyProtection="1">
      <alignment vertical="center"/>
      <protection hidden="1"/>
    </xf>
    <xf numFmtId="179" fontId="85" fillId="0" borderId="10" xfId="0" applyNumberFormat="1" applyFont="1" applyFill="1" applyBorder="1" applyAlignment="1" applyProtection="1">
      <alignment vertical="center"/>
      <protection hidden="1"/>
    </xf>
    <xf numFmtId="189" fontId="85" fillId="0" borderId="10" xfId="52" applyNumberFormat="1" applyFont="1" applyBorder="1" applyAlignment="1" applyProtection="1">
      <alignment vertical="center"/>
      <protection hidden="1"/>
    </xf>
    <xf numFmtId="179" fontId="85" fillId="0" borderId="22" xfId="0" applyNumberFormat="1" applyFont="1" applyFill="1" applyBorder="1" applyAlignment="1" applyProtection="1">
      <alignment vertical="center"/>
      <protection hidden="1"/>
    </xf>
    <xf numFmtId="189" fontId="85" fillId="0" borderId="10" xfId="52" applyNumberFormat="1" applyFont="1" applyFill="1" applyBorder="1" applyAlignment="1" applyProtection="1">
      <alignment vertical="center"/>
      <protection hidden="1"/>
    </xf>
    <xf numFmtId="0" fontId="101" fillId="0" borderId="0" xfId="0" applyFont="1" applyAlignment="1" applyProtection="1">
      <alignment vertical="top"/>
      <protection hidden="1"/>
    </xf>
    <xf numFmtId="189" fontId="85" fillId="18" borderId="40" xfId="52" applyNumberFormat="1" applyFont="1" applyFill="1" applyBorder="1" applyAlignment="1" applyProtection="1">
      <alignment vertical="center"/>
      <protection hidden="1"/>
    </xf>
    <xf numFmtId="189" fontId="85" fillId="0" borderId="10" xfId="52" applyNumberFormat="1" applyFont="1" applyFill="1" applyBorder="1" applyAlignment="1" applyProtection="1">
      <alignment vertical="center"/>
      <protection hidden="1"/>
    </xf>
    <xf numFmtId="189" fontId="85" fillId="0" borderId="64" xfId="52" applyNumberFormat="1" applyFont="1" applyBorder="1" applyAlignment="1" applyProtection="1">
      <alignment vertical="center"/>
      <protection hidden="1"/>
    </xf>
    <xf numFmtId="189" fontId="85" fillId="0" borderId="24" xfId="52" applyNumberFormat="1" applyFont="1" applyBorder="1" applyAlignment="1" applyProtection="1">
      <alignment vertical="center"/>
      <protection hidden="1"/>
    </xf>
    <xf numFmtId="189" fontId="85" fillId="0" borderId="38" xfId="52" applyNumberFormat="1" applyFont="1" applyFill="1" applyBorder="1" applyAlignment="1" applyProtection="1">
      <alignment vertical="center"/>
      <protection hidden="1"/>
    </xf>
    <xf numFmtId="189" fontId="85" fillId="0" borderId="24" xfId="52" applyNumberFormat="1" applyFont="1" applyFill="1" applyBorder="1" applyAlignment="1" applyProtection="1">
      <alignment vertical="center"/>
      <protection hidden="1"/>
    </xf>
    <xf numFmtId="181" fontId="6" fillId="0" borderId="0" xfId="66" applyNumberFormat="1" applyFont="1" applyAlignment="1" applyProtection="1">
      <alignment vertical="center"/>
      <protection hidden="1"/>
    </xf>
    <xf numFmtId="0" fontId="6" fillId="0" borderId="0" xfId="66" applyNumberFormat="1" applyFont="1" applyAlignment="1" applyProtection="1">
      <alignment horizontal="center" vertical="center"/>
      <protection hidden="1"/>
    </xf>
    <xf numFmtId="0" fontId="6" fillId="0" borderId="0" xfId="66" applyNumberFormat="1" applyFont="1" applyAlignment="1" applyProtection="1">
      <alignment vertical="center"/>
      <protection hidden="1"/>
    </xf>
    <xf numFmtId="0" fontId="6" fillId="0" borderId="0" xfId="66" applyNumberFormat="1" applyFont="1" applyBorder="1" applyAlignment="1" applyProtection="1">
      <alignment vertical="center"/>
      <protection hidden="1"/>
    </xf>
    <xf numFmtId="0" fontId="6" fillId="0" borderId="41" xfId="66" applyNumberFormat="1" applyFont="1" applyBorder="1" applyAlignment="1" applyProtection="1">
      <alignment vertical="center"/>
      <protection hidden="1"/>
    </xf>
    <xf numFmtId="0" fontId="6" fillId="0" borderId="42" xfId="66" applyNumberFormat="1" applyFont="1" applyBorder="1" applyAlignment="1" applyProtection="1">
      <alignment horizontal="center" vertical="center"/>
      <protection hidden="1"/>
    </xf>
    <xf numFmtId="0" fontId="6" fillId="0" borderId="42" xfId="66" applyNumberFormat="1" applyFont="1" applyBorder="1" applyAlignment="1" applyProtection="1">
      <alignment vertical="center"/>
      <protection hidden="1"/>
    </xf>
    <xf numFmtId="0" fontId="6" fillId="0" borderId="43" xfId="66" applyNumberFormat="1" applyFont="1" applyBorder="1" applyAlignment="1" applyProtection="1">
      <alignment vertical="center"/>
      <protection hidden="1"/>
    </xf>
    <xf numFmtId="0" fontId="6" fillId="0" borderId="44" xfId="66" applyNumberFormat="1" applyFont="1" applyBorder="1" applyAlignment="1" applyProtection="1">
      <alignment vertical="center"/>
      <protection hidden="1"/>
    </xf>
    <xf numFmtId="0" fontId="93" fillId="0" borderId="45" xfId="0" applyNumberFormat="1" applyFont="1" applyBorder="1" applyAlignment="1" applyProtection="1">
      <alignment vertical="center"/>
      <protection hidden="1"/>
    </xf>
    <xf numFmtId="0" fontId="93" fillId="0" borderId="0" xfId="0" applyNumberFormat="1" applyFont="1" applyBorder="1" applyAlignment="1" applyProtection="1">
      <alignment horizontal="center" vertical="center"/>
      <protection hidden="1"/>
    </xf>
    <xf numFmtId="0" fontId="93" fillId="0" borderId="0" xfId="0" applyNumberFormat="1" applyFont="1" applyBorder="1" applyAlignment="1" applyProtection="1">
      <alignment vertical="center"/>
      <protection hidden="1"/>
    </xf>
    <xf numFmtId="181" fontId="6" fillId="0" borderId="0" xfId="66" applyNumberFormat="1" applyFont="1" applyAlignment="1" applyProtection="1">
      <alignment horizontal="center" vertical="center"/>
      <protection hidden="1"/>
    </xf>
    <xf numFmtId="0" fontId="6" fillId="0" borderId="0" xfId="66" applyNumberFormat="1" applyFont="1" applyBorder="1" applyAlignment="1" applyProtection="1">
      <alignment horizontal="left" vertical="center"/>
      <protection hidden="1"/>
    </xf>
    <xf numFmtId="0" fontId="6" fillId="0" borderId="45" xfId="66" applyNumberFormat="1" applyFont="1" applyBorder="1" applyAlignment="1" applyProtection="1">
      <alignment vertical="center"/>
      <protection hidden="1"/>
    </xf>
    <xf numFmtId="0" fontId="6" fillId="33" borderId="0" xfId="66" applyNumberFormat="1" applyFont="1" applyFill="1" applyBorder="1" applyAlignment="1" applyProtection="1">
      <alignment horizontal="center" vertical="center"/>
      <protection hidden="1"/>
    </xf>
    <xf numFmtId="0" fontId="6" fillId="18" borderId="0" xfId="66" applyNumberFormat="1" applyFont="1" applyFill="1" applyBorder="1" applyAlignment="1" applyProtection="1">
      <alignment horizontal="center" vertical="center"/>
      <protection hidden="1"/>
    </xf>
    <xf numFmtId="0" fontId="6" fillId="0" borderId="0" xfId="66" applyNumberFormat="1" applyFont="1" applyFill="1" applyBorder="1" applyAlignment="1" applyProtection="1">
      <alignment horizontal="center" vertical="center"/>
      <protection hidden="1"/>
    </xf>
    <xf numFmtId="0" fontId="6" fillId="0" borderId="0" xfId="66" applyNumberFormat="1" applyFont="1" applyBorder="1" applyAlignment="1" applyProtection="1">
      <alignment horizontal="center" vertical="center"/>
      <protection hidden="1"/>
    </xf>
    <xf numFmtId="0" fontId="6" fillId="0" borderId="0" xfId="66" applyNumberFormat="1" applyFont="1" applyFill="1" applyBorder="1" applyAlignment="1" applyProtection="1">
      <alignment vertical="center"/>
      <protection hidden="1"/>
    </xf>
    <xf numFmtId="181" fontId="6" fillId="0" borderId="0" xfId="66" applyNumberFormat="1" applyFont="1" applyBorder="1" applyAlignment="1" applyProtection="1">
      <alignment vertical="center"/>
      <protection hidden="1"/>
    </xf>
    <xf numFmtId="181" fontId="9" fillId="0" borderId="0" xfId="66" applyNumberFormat="1" applyFont="1" applyAlignment="1" applyProtection="1">
      <alignment horizontal="centerContinuous" vertical="center"/>
      <protection hidden="1"/>
    </xf>
    <xf numFmtId="181" fontId="6" fillId="0" borderId="0" xfId="66" applyNumberFormat="1" applyFont="1" applyAlignment="1" applyProtection="1">
      <alignment horizontal="centerContinuous" vertical="center"/>
      <protection hidden="1"/>
    </xf>
    <xf numFmtId="181" fontId="6" fillId="0" borderId="0" xfId="66" applyNumberFormat="1" applyFont="1" applyBorder="1" applyAlignment="1" applyProtection="1">
      <alignment horizontal="centerContinuous" vertical="center"/>
      <protection hidden="1"/>
    </xf>
    <xf numFmtId="181" fontId="6" fillId="0" borderId="0" xfId="66" applyNumberFormat="1" applyFont="1" applyAlignment="1" applyProtection="1" quotePrefix="1">
      <alignment horizontal="right" vertical="center"/>
      <protection hidden="1"/>
    </xf>
    <xf numFmtId="0" fontId="93" fillId="0" borderId="0" xfId="0" applyFont="1" applyAlignment="1" applyProtection="1">
      <alignment vertical="center"/>
      <protection hidden="1"/>
    </xf>
    <xf numFmtId="0" fontId="93" fillId="0" borderId="0" xfId="0" applyNumberFormat="1" applyFont="1" applyAlignment="1" applyProtection="1">
      <alignment horizontal="center" vertical="center"/>
      <protection hidden="1"/>
    </xf>
    <xf numFmtId="0" fontId="6" fillId="0" borderId="45" xfId="66" applyNumberFormat="1" applyFont="1" applyFill="1" applyBorder="1" applyAlignment="1" applyProtection="1">
      <alignment vertical="center"/>
      <protection hidden="1"/>
    </xf>
    <xf numFmtId="0" fontId="93" fillId="0" borderId="0" xfId="0" applyNumberFormat="1" applyFont="1" applyFill="1" applyBorder="1" applyAlignment="1" applyProtection="1">
      <alignment horizontal="center" vertical="center"/>
      <protection hidden="1"/>
    </xf>
    <xf numFmtId="0" fontId="93" fillId="0" borderId="0" xfId="0" applyNumberFormat="1" applyFont="1" applyFill="1" applyBorder="1" applyAlignment="1" applyProtection="1">
      <alignment vertical="center"/>
      <protection hidden="1"/>
    </xf>
    <xf numFmtId="0" fontId="93" fillId="0" borderId="44" xfId="0" applyNumberFormat="1" applyFont="1" applyBorder="1" applyAlignment="1" applyProtection="1">
      <alignment vertical="center"/>
      <protection hidden="1"/>
    </xf>
    <xf numFmtId="0" fontId="93" fillId="0" borderId="0" xfId="0" applyNumberFormat="1" applyFont="1" applyAlignment="1" applyProtection="1">
      <alignment vertical="center"/>
      <protection hidden="1"/>
    </xf>
    <xf numFmtId="0" fontId="93" fillId="0" borderId="0" xfId="0" applyFont="1" applyBorder="1" applyAlignment="1" applyProtection="1">
      <alignment vertical="center"/>
      <protection hidden="1"/>
    </xf>
    <xf numFmtId="181" fontId="6" fillId="0" borderId="0" xfId="66" applyNumberFormat="1" applyFont="1" applyAlignment="1" applyProtection="1">
      <alignment horizontal="left" vertical="center"/>
      <protection hidden="1"/>
    </xf>
    <xf numFmtId="0" fontId="94" fillId="0" borderId="0" xfId="0" applyNumberFormat="1" applyFont="1" applyBorder="1" applyAlignment="1" applyProtection="1">
      <alignment vertical="center"/>
      <protection hidden="1"/>
    </xf>
    <xf numFmtId="0" fontId="69" fillId="0" borderId="0" xfId="46" applyNumberFormat="1" applyBorder="1" applyAlignment="1" applyProtection="1">
      <alignment vertical="center"/>
      <protection hidden="1"/>
    </xf>
    <xf numFmtId="0" fontId="69" fillId="0" borderId="44" xfId="46" applyNumberFormat="1" applyBorder="1" applyAlignment="1" applyProtection="1">
      <alignment vertical="center"/>
      <protection hidden="1"/>
    </xf>
    <xf numFmtId="0" fontId="6" fillId="0" borderId="0" xfId="66" applyNumberFormat="1" applyFont="1" applyAlignment="1" applyProtection="1">
      <alignment horizontal="left" vertical="center"/>
      <protection hidden="1"/>
    </xf>
    <xf numFmtId="0" fontId="93" fillId="0" borderId="0" xfId="0" applyFont="1" applyBorder="1" applyAlignment="1" applyProtection="1">
      <alignment horizontal="right" vertical="center"/>
      <protection hidden="1"/>
    </xf>
    <xf numFmtId="177" fontId="6" fillId="0" borderId="46" xfId="66" applyNumberFormat="1" applyFont="1" applyBorder="1" applyAlignment="1" applyProtection="1">
      <alignment vertical="center"/>
      <protection hidden="1"/>
    </xf>
    <xf numFmtId="181" fontId="6" fillId="0" borderId="47" xfId="66" applyNumberFormat="1" applyFont="1" applyBorder="1" applyAlignment="1" applyProtection="1">
      <alignment vertical="center"/>
      <protection hidden="1"/>
    </xf>
    <xf numFmtId="177" fontId="6" fillId="18" borderId="10" xfId="66" applyNumberFormat="1" applyFont="1" applyFill="1" applyBorder="1" applyAlignment="1" applyProtection="1">
      <alignment vertical="center"/>
      <protection hidden="1"/>
    </xf>
    <xf numFmtId="0" fontId="4" fillId="0" borderId="0" xfId="66" applyNumberFormat="1" applyFont="1" applyAlignment="1" applyProtection="1">
      <alignment horizontal="left" vertical="center"/>
      <protection hidden="1"/>
    </xf>
    <xf numFmtId="0" fontId="93" fillId="18" borderId="0" xfId="0" applyNumberFormat="1" applyFont="1" applyFill="1" applyBorder="1" applyAlignment="1" applyProtection="1">
      <alignment horizontal="center" vertical="center"/>
      <protection hidden="1"/>
    </xf>
    <xf numFmtId="176" fontId="93" fillId="0" borderId="0" xfId="0" applyNumberFormat="1" applyFont="1" applyBorder="1" applyAlignment="1" applyProtection="1">
      <alignment horizontal="right" vertical="center"/>
      <protection hidden="1"/>
    </xf>
    <xf numFmtId="176" fontId="93" fillId="0" borderId="0" xfId="0" applyNumberFormat="1" applyFont="1" applyBorder="1" applyAlignment="1" applyProtection="1">
      <alignment vertical="center"/>
      <protection hidden="1"/>
    </xf>
    <xf numFmtId="181" fontId="6" fillId="18" borderId="10" xfId="66" applyNumberFormat="1" applyFont="1" applyFill="1" applyBorder="1" applyAlignment="1" applyProtection="1">
      <alignment vertical="center"/>
      <protection hidden="1"/>
    </xf>
    <xf numFmtId="0" fontId="11" fillId="0" borderId="0" xfId="66" applyNumberFormat="1" applyFont="1" applyAlignment="1" applyProtection="1">
      <alignment horizontal="left" vertical="center"/>
      <protection hidden="1"/>
    </xf>
    <xf numFmtId="0" fontId="85" fillId="0" borderId="0" xfId="0" applyNumberFormat="1" applyFont="1" applyBorder="1" applyAlignment="1" applyProtection="1">
      <alignment vertical="center"/>
      <protection hidden="1"/>
    </xf>
    <xf numFmtId="181" fontId="6" fillId="0" borderId="10" xfId="66" applyNumberFormat="1" applyFont="1" applyFill="1" applyBorder="1" applyAlignment="1" applyProtection="1">
      <alignment vertical="center"/>
      <protection hidden="1"/>
    </xf>
    <xf numFmtId="181" fontId="6" fillId="0" borderId="47" xfId="66" applyNumberFormat="1" applyFont="1" applyFill="1" applyBorder="1" applyAlignment="1" applyProtection="1">
      <alignment vertical="center"/>
      <protection hidden="1"/>
    </xf>
    <xf numFmtId="181" fontId="6" fillId="34" borderId="10" xfId="66" applyNumberFormat="1" applyFont="1" applyFill="1" applyBorder="1" applyAlignment="1" applyProtection="1">
      <alignment vertical="center"/>
      <protection hidden="1"/>
    </xf>
    <xf numFmtId="181" fontId="6" fillId="34" borderId="0" xfId="66" applyNumberFormat="1" applyFont="1" applyFill="1" applyBorder="1" applyAlignment="1" applyProtection="1">
      <alignment horizontal="center" vertical="center"/>
      <protection hidden="1"/>
    </xf>
    <xf numFmtId="0" fontId="0" fillId="0" borderId="0" xfId="0" applyAlignment="1" applyProtection="1">
      <alignment vertical="center"/>
      <protection hidden="1"/>
    </xf>
    <xf numFmtId="0" fontId="6" fillId="0" borderId="0" xfId="66" applyNumberFormat="1" applyFont="1" applyBorder="1" applyAlignment="1" applyProtection="1">
      <alignment horizontal="center"/>
      <protection hidden="1"/>
    </xf>
    <xf numFmtId="0" fontId="93" fillId="0" borderId="45" xfId="0" applyNumberFormat="1" applyFont="1" applyBorder="1" applyAlignment="1" applyProtection="1">
      <alignment horizontal="center" vertical="center"/>
      <protection hidden="1"/>
    </xf>
    <xf numFmtId="181" fontId="6" fillId="0" borderId="0" xfId="66" applyNumberFormat="1" applyFont="1" applyAlignment="1" applyProtection="1">
      <alignment/>
      <protection hidden="1"/>
    </xf>
    <xf numFmtId="0" fontId="93" fillId="0" borderId="0" xfId="0" applyFont="1" applyBorder="1" applyAlignment="1" applyProtection="1">
      <alignment/>
      <protection hidden="1"/>
    </xf>
    <xf numFmtId="0" fontId="6" fillId="0" borderId="0" xfId="66" applyNumberFormat="1" applyFont="1" applyAlignment="1" applyProtection="1">
      <alignment/>
      <protection hidden="1"/>
    </xf>
    <xf numFmtId="0" fontId="93" fillId="0" borderId="48" xfId="0" applyFont="1" applyBorder="1" applyAlignment="1" applyProtection="1">
      <alignment horizontal="center"/>
      <protection hidden="1"/>
    </xf>
    <xf numFmtId="0" fontId="93" fillId="0" borderId="48" xfId="0" applyFont="1" applyBorder="1" applyAlignment="1" applyProtection="1">
      <alignment horizontal="center" wrapText="1"/>
      <protection hidden="1"/>
    </xf>
    <xf numFmtId="0" fontId="6" fillId="0" borderId="0" xfId="66" applyNumberFormat="1" applyFont="1" applyBorder="1" applyAlignment="1" applyProtection="1">
      <alignment/>
      <protection hidden="1"/>
    </xf>
    <xf numFmtId="0" fontId="6" fillId="0" borderId="44" xfId="66" applyNumberFormat="1" applyFont="1" applyBorder="1" applyAlignment="1" applyProtection="1">
      <alignment/>
      <protection hidden="1"/>
    </xf>
    <xf numFmtId="38" fontId="93" fillId="0" borderId="10" xfId="52" applyFont="1" applyFill="1" applyBorder="1" applyAlignment="1" applyProtection="1">
      <alignment vertical="center"/>
      <protection hidden="1"/>
    </xf>
    <xf numFmtId="38" fontId="93" fillId="0" borderId="10" xfId="52" applyFont="1" applyFill="1" applyBorder="1" applyAlignment="1" applyProtection="1">
      <alignment horizontal="right" vertical="center"/>
      <protection hidden="1"/>
    </xf>
    <xf numFmtId="204" fontId="6" fillId="0" borderId="0" xfId="66" applyNumberFormat="1" applyFont="1" applyBorder="1" applyAlignment="1" applyProtection="1">
      <alignment horizontal="center" vertical="center"/>
      <protection hidden="1"/>
    </xf>
    <xf numFmtId="0" fontId="93" fillId="0" borderId="0" xfId="0" applyFont="1" applyBorder="1" applyAlignment="1" applyProtection="1">
      <alignment horizontal="distributed" vertical="center"/>
      <protection hidden="1"/>
    </xf>
    <xf numFmtId="0" fontId="93" fillId="0" borderId="49" xfId="0" applyFont="1" applyBorder="1" applyAlignment="1" applyProtection="1">
      <alignment vertical="center"/>
      <protection hidden="1"/>
    </xf>
    <xf numFmtId="0" fontId="93" fillId="0" borderId="50" xfId="0" applyFont="1" applyFill="1" applyBorder="1" applyAlignment="1" applyProtection="1">
      <alignment vertical="center"/>
      <protection hidden="1"/>
    </xf>
    <xf numFmtId="0" fontId="93" fillId="0" borderId="51" xfId="0" applyFont="1" applyFill="1" applyBorder="1" applyAlignment="1" applyProtection="1">
      <alignment vertical="center"/>
      <protection hidden="1"/>
    </xf>
    <xf numFmtId="0" fontId="93" fillId="0" borderId="48" xfId="0" applyFont="1" applyBorder="1" applyAlignment="1" applyProtection="1">
      <alignment vertical="center"/>
      <protection hidden="1"/>
    </xf>
    <xf numFmtId="0" fontId="93" fillId="0" borderId="0" xfId="0" applyFont="1" applyFill="1" applyBorder="1" applyAlignment="1" applyProtection="1">
      <alignment vertical="center"/>
      <protection hidden="1"/>
    </xf>
    <xf numFmtId="38" fontId="93" fillId="0" borderId="10" xfId="52" applyFont="1" applyFill="1" applyBorder="1" applyAlignment="1" applyProtection="1">
      <alignment vertical="center"/>
      <protection hidden="1"/>
    </xf>
    <xf numFmtId="0" fontId="6" fillId="0" borderId="0" xfId="66" applyNumberFormat="1" applyFont="1" applyAlignment="1" applyProtection="1" quotePrefix="1">
      <alignment horizontal="right" vertical="center"/>
      <protection hidden="1"/>
    </xf>
    <xf numFmtId="181" fontId="6" fillId="33" borderId="0" xfId="66" applyNumberFormat="1" applyFont="1" applyFill="1" applyBorder="1" applyAlignment="1" applyProtection="1">
      <alignment horizontal="center" vertical="center"/>
      <protection hidden="1"/>
    </xf>
    <xf numFmtId="0" fontId="6" fillId="0" borderId="52" xfId="66" applyNumberFormat="1" applyFont="1" applyBorder="1" applyAlignment="1" applyProtection="1">
      <alignment vertical="center"/>
      <protection hidden="1"/>
    </xf>
    <xf numFmtId="0" fontId="6" fillId="0" borderId="53" xfId="66" applyNumberFormat="1" applyFont="1" applyBorder="1" applyAlignment="1" applyProtection="1">
      <alignment horizontal="center" vertical="center"/>
      <protection hidden="1"/>
    </xf>
    <xf numFmtId="0" fontId="6" fillId="0" borderId="53" xfId="66" applyNumberFormat="1" applyFont="1" applyBorder="1" applyAlignment="1" applyProtection="1">
      <alignment vertical="center"/>
      <protection hidden="1"/>
    </xf>
    <xf numFmtId="0" fontId="6" fillId="0" borderId="54" xfId="66" applyNumberFormat="1" applyFont="1" applyBorder="1" applyAlignment="1" applyProtection="1">
      <alignment vertical="center"/>
      <protection hidden="1"/>
    </xf>
    <xf numFmtId="0" fontId="85" fillId="0" borderId="14" xfId="0" applyFont="1" applyFill="1" applyBorder="1" applyAlignment="1" applyProtection="1">
      <alignment horizontal="center" vertical="center" wrapText="1"/>
      <protection/>
    </xf>
    <xf numFmtId="0" fontId="85" fillId="0" borderId="29" xfId="0" applyFont="1" applyFill="1" applyBorder="1" applyAlignment="1" applyProtection="1">
      <alignment horizontal="center" vertical="center" wrapText="1"/>
      <protection/>
    </xf>
    <xf numFmtId="0" fontId="85" fillId="0" borderId="14" xfId="0" applyFont="1" applyFill="1" applyBorder="1" applyAlignment="1" applyProtection="1">
      <alignment horizontal="center" vertical="center" wrapText="1"/>
      <protection hidden="1"/>
    </xf>
    <xf numFmtId="0" fontId="85" fillId="0" borderId="29" xfId="0" applyFont="1" applyFill="1" applyBorder="1" applyAlignment="1" applyProtection="1">
      <alignment horizontal="center" vertical="center" wrapText="1"/>
      <protection hidden="1"/>
    </xf>
    <xf numFmtId="38" fontId="85" fillId="34" borderId="65" xfId="52" applyFont="1" applyFill="1" applyBorder="1" applyAlignment="1" applyProtection="1">
      <alignment vertical="center"/>
      <protection locked="0"/>
    </xf>
    <xf numFmtId="181" fontId="21" fillId="0" borderId="0" xfId="66" applyNumberFormat="1" applyFont="1" applyAlignment="1" applyProtection="1">
      <alignment vertical="center"/>
      <protection/>
    </xf>
    <xf numFmtId="176" fontId="93" fillId="33" borderId="0" xfId="0" applyNumberFormat="1" applyFont="1" applyFill="1" applyBorder="1" applyAlignment="1" applyProtection="1">
      <alignment vertical="center"/>
      <protection hidden="1"/>
    </xf>
    <xf numFmtId="176" fontId="93" fillId="33" borderId="0" xfId="0" applyNumberFormat="1" applyFont="1" applyFill="1" applyBorder="1" applyAlignment="1" applyProtection="1">
      <alignment vertical="center"/>
      <protection/>
    </xf>
    <xf numFmtId="176" fontId="22" fillId="33" borderId="0" xfId="66" applyNumberFormat="1" applyFont="1" applyFill="1" applyBorder="1" applyAlignment="1" applyProtection="1">
      <alignment horizontal="right" vertical="center"/>
      <protection hidden="1"/>
    </xf>
    <xf numFmtId="178" fontId="86" fillId="35" borderId="66" xfId="42" applyNumberFormat="1" applyFont="1" applyFill="1" applyBorder="1" applyAlignment="1" applyProtection="1">
      <alignment horizontal="center" vertical="center"/>
      <protection hidden="1"/>
    </xf>
    <xf numFmtId="0" fontId="101" fillId="0" borderId="0" xfId="0" applyFont="1" applyAlignment="1" applyProtection="1">
      <alignment horizontal="left" vertical="top"/>
      <protection hidden="1"/>
    </xf>
    <xf numFmtId="0" fontId="85" fillId="33" borderId="22" xfId="0" applyFont="1" applyFill="1" applyBorder="1" applyAlignment="1" applyProtection="1">
      <alignment horizontal="center" vertical="center"/>
      <protection hidden="1"/>
    </xf>
    <xf numFmtId="0" fontId="85" fillId="33" borderId="67" xfId="0" applyFont="1" applyFill="1" applyBorder="1" applyAlignment="1" applyProtection="1">
      <alignment horizontal="center" vertical="center"/>
      <protection hidden="1"/>
    </xf>
    <xf numFmtId="0" fontId="85" fillId="33" borderId="24" xfId="0" applyFont="1" applyFill="1" applyBorder="1" applyAlignment="1" applyProtection="1">
      <alignment horizontal="center" vertical="center"/>
      <protection hidden="1"/>
    </xf>
    <xf numFmtId="0" fontId="85" fillId="0" borderId="68" xfId="0" applyFont="1" applyBorder="1" applyAlignment="1" applyProtection="1">
      <alignment horizontal="center" vertical="center"/>
      <protection hidden="1"/>
    </xf>
    <xf numFmtId="0" fontId="85" fillId="0" borderId="50" xfId="0" applyFont="1" applyBorder="1" applyAlignment="1" applyProtection="1">
      <alignment horizontal="center" vertical="center"/>
      <protection hidden="1"/>
    </xf>
    <xf numFmtId="0" fontId="85" fillId="0" borderId="51" xfId="0" applyFont="1" applyBorder="1" applyAlignment="1" applyProtection="1">
      <alignment horizontal="center" vertical="center"/>
      <protection hidden="1"/>
    </xf>
    <xf numFmtId="0" fontId="85" fillId="0" borderId="69" xfId="0" applyFont="1" applyBorder="1" applyAlignment="1" applyProtection="1">
      <alignment horizontal="center" vertical="center"/>
      <protection hidden="1"/>
    </xf>
    <xf numFmtId="0" fontId="85" fillId="0" borderId="70" xfId="0" applyFont="1" applyBorder="1" applyAlignment="1" applyProtection="1">
      <alignment horizontal="center" vertical="center"/>
      <protection hidden="1"/>
    </xf>
    <xf numFmtId="0" fontId="85" fillId="0" borderId="71" xfId="0" applyFont="1" applyBorder="1" applyAlignment="1" applyProtection="1">
      <alignment horizontal="center" vertical="center"/>
      <protection hidden="1"/>
    </xf>
    <xf numFmtId="0" fontId="85" fillId="0" borderId="10" xfId="0" applyFont="1" applyBorder="1" applyAlignment="1" applyProtection="1">
      <alignment horizontal="center" vertical="center"/>
      <protection hidden="1"/>
    </xf>
    <xf numFmtId="0" fontId="85" fillId="0" borderId="12" xfId="0" applyFont="1" applyBorder="1" applyAlignment="1" applyProtection="1">
      <alignment horizontal="center" vertical="center"/>
      <protection hidden="1"/>
    </xf>
    <xf numFmtId="0" fontId="85" fillId="0" borderId="72" xfId="0" applyFont="1" applyBorder="1" applyAlignment="1" applyProtection="1">
      <alignment horizontal="center" vertical="center" wrapText="1"/>
      <protection hidden="1"/>
    </xf>
    <xf numFmtId="0" fontId="85" fillId="0" borderId="73" xfId="0" applyFont="1" applyBorder="1" applyAlignment="1" applyProtection="1">
      <alignment horizontal="center" vertical="center" wrapText="1"/>
      <protection hidden="1"/>
    </xf>
    <xf numFmtId="0" fontId="85" fillId="0" borderId="74" xfId="0" applyFont="1" applyBorder="1" applyAlignment="1" applyProtection="1">
      <alignment horizontal="center" vertical="center" wrapText="1"/>
      <protection hidden="1"/>
    </xf>
    <xf numFmtId="0" fontId="85" fillId="0" borderId="75" xfId="0" applyFont="1" applyFill="1" applyBorder="1" applyAlignment="1" applyProtection="1">
      <alignment horizontal="center" vertical="center" textRotation="255"/>
      <protection hidden="1"/>
    </xf>
    <xf numFmtId="0" fontId="85" fillId="0" borderId="17" xfId="0" applyFont="1" applyFill="1" applyBorder="1" applyAlignment="1" applyProtection="1">
      <alignment horizontal="center" vertical="center" textRotation="255"/>
      <protection hidden="1"/>
    </xf>
    <xf numFmtId="0" fontId="85" fillId="0" borderId="20" xfId="0" applyFont="1" applyFill="1" applyBorder="1" applyAlignment="1" applyProtection="1">
      <alignment horizontal="center" vertical="center" textRotation="255"/>
      <protection hidden="1"/>
    </xf>
    <xf numFmtId="0" fontId="85" fillId="0" borderId="16" xfId="0" applyFont="1" applyBorder="1" applyAlignment="1" applyProtection="1">
      <alignment vertical="center"/>
      <protection hidden="1"/>
    </xf>
    <xf numFmtId="0" fontId="85" fillId="0" borderId="76" xfId="0" applyFont="1" applyBorder="1" applyAlignment="1" applyProtection="1">
      <alignment vertical="center"/>
      <protection hidden="1"/>
    </xf>
    <xf numFmtId="0" fontId="85" fillId="0" borderId="22" xfId="0" applyFont="1" applyBorder="1" applyAlignment="1" applyProtection="1">
      <alignment vertical="center"/>
      <protection hidden="1"/>
    </xf>
    <xf numFmtId="0" fontId="85" fillId="0" borderId="24" xfId="0" applyFont="1" applyBorder="1" applyAlignment="1" applyProtection="1">
      <alignment vertical="center"/>
      <protection hidden="1"/>
    </xf>
    <xf numFmtId="0" fontId="102" fillId="0" borderId="22" xfId="0" applyFont="1" applyFill="1" applyBorder="1" applyAlignment="1" applyProtection="1">
      <alignment horizontal="right" vertical="center"/>
      <protection hidden="1"/>
    </xf>
    <xf numFmtId="0" fontId="102" fillId="0" borderId="24" xfId="0" applyFont="1" applyFill="1" applyBorder="1" applyAlignment="1" applyProtection="1">
      <alignment horizontal="right" vertical="center"/>
      <protection hidden="1"/>
    </xf>
    <xf numFmtId="0" fontId="102" fillId="0" borderId="31" xfId="0" applyFont="1" applyFill="1" applyBorder="1" applyAlignment="1" applyProtection="1">
      <alignment horizontal="right" vertical="center"/>
      <protection hidden="1"/>
    </xf>
    <xf numFmtId="0" fontId="102" fillId="0" borderId="77" xfId="0" applyFont="1" applyFill="1" applyBorder="1" applyAlignment="1" applyProtection="1">
      <alignment horizontal="right" vertical="center"/>
      <protection hidden="1"/>
    </xf>
    <xf numFmtId="0" fontId="85" fillId="0" borderId="78" xfId="0" applyFont="1" applyBorder="1" applyAlignment="1" applyProtection="1">
      <alignment horizontal="center" vertical="center" wrapText="1"/>
      <protection hidden="1"/>
    </xf>
    <xf numFmtId="0" fontId="85" fillId="0" borderId="79" xfId="0" applyFont="1" applyBorder="1" applyAlignment="1" applyProtection="1">
      <alignment horizontal="center" vertical="center" wrapText="1"/>
      <protection hidden="1"/>
    </xf>
    <xf numFmtId="0" fontId="85" fillId="0" borderId="80" xfId="0" applyFont="1" applyBorder="1" applyAlignment="1" applyProtection="1">
      <alignment horizontal="center" vertical="center" wrapText="1"/>
      <protection hidden="1"/>
    </xf>
    <xf numFmtId="0" fontId="85" fillId="0" borderId="22" xfId="0" applyFont="1" applyBorder="1" applyAlignment="1" applyProtection="1">
      <alignment horizontal="center" vertical="center"/>
      <protection hidden="1"/>
    </xf>
    <xf numFmtId="0" fontId="85" fillId="0" borderId="67" xfId="0" applyFont="1" applyBorder="1" applyAlignment="1" applyProtection="1">
      <alignment horizontal="center" vertical="center"/>
      <protection hidden="1"/>
    </xf>
    <xf numFmtId="0" fontId="85" fillId="0" borderId="24" xfId="0" applyFont="1" applyBorder="1" applyAlignment="1" applyProtection="1">
      <alignment horizontal="center" vertical="center"/>
      <protection hidden="1"/>
    </xf>
    <xf numFmtId="0" fontId="85" fillId="0" borderId="10" xfId="0" applyFont="1" applyFill="1" applyBorder="1" applyAlignment="1" applyProtection="1">
      <alignment vertical="center" textRotation="255"/>
      <protection hidden="1"/>
    </xf>
    <xf numFmtId="0" fontId="85" fillId="0" borderId="51" xfId="0" applyFont="1" applyBorder="1" applyAlignment="1" applyProtection="1">
      <alignment vertical="center"/>
      <protection hidden="1"/>
    </xf>
    <xf numFmtId="0" fontId="85" fillId="0" borderId="77" xfId="0" applyFont="1" applyBorder="1" applyAlignment="1" applyProtection="1">
      <alignment vertical="center"/>
      <protection hidden="1"/>
    </xf>
    <xf numFmtId="0" fontId="85" fillId="0" borderId="22" xfId="0" applyFont="1" applyFill="1" applyBorder="1" applyAlignment="1" applyProtection="1">
      <alignment vertical="top" wrapText="1"/>
      <protection hidden="1"/>
    </xf>
    <xf numFmtId="0" fontId="85" fillId="0" borderId="67" xfId="0" applyFont="1" applyFill="1" applyBorder="1" applyAlignment="1" applyProtection="1">
      <alignment vertical="top" wrapText="1"/>
      <protection hidden="1"/>
    </xf>
    <xf numFmtId="0" fontId="85" fillId="41" borderId="10" xfId="0" applyFont="1" applyFill="1" applyBorder="1" applyAlignment="1" applyProtection="1">
      <alignment vertical="top" wrapText="1"/>
      <protection hidden="1"/>
    </xf>
    <xf numFmtId="0" fontId="85" fillId="41" borderId="10" xfId="0" applyFont="1" applyFill="1" applyBorder="1" applyAlignment="1" applyProtection="1">
      <alignment vertical="top"/>
      <protection hidden="1"/>
    </xf>
    <xf numFmtId="0" fontId="85" fillId="41" borderId="81" xfId="0" applyFont="1" applyFill="1" applyBorder="1" applyAlignment="1" applyProtection="1">
      <alignment vertical="top" wrapText="1"/>
      <protection hidden="1"/>
    </xf>
    <xf numFmtId="0" fontId="85" fillId="41" borderId="82" xfId="0" applyFont="1" applyFill="1" applyBorder="1" applyAlignment="1" applyProtection="1">
      <alignment vertical="top"/>
      <protection hidden="1"/>
    </xf>
    <xf numFmtId="0" fontId="85" fillId="41" borderId="83" xfId="0" applyFont="1" applyFill="1" applyBorder="1" applyAlignment="1" applyProtection="1">
      <alignment vertical="top"/>
      <protection hidden="1"/>
    </xf>
    <xf numFmtId="0" fontId="85" fillId="41" borderId="84" xfId="0" applyFont="1" applyFill="1" applyBorder="1" applyAlignment="1" applyProtection="1">
      <alignment vertical="top" wrapText="1"/>
      <protection hidden="1"/>
    </xf>
    <xf numFmtId="0" fontId="85" fillId="41" borderId="85" xfId="0" applyFont="1" applyFill="1" applyBorder="1" applyAlignment="1" applyProtection="1">
      <alignment vertical="top" wrapText="1"/>
      <protection hidden="1"/>
    </xf>
    <xf numFmtId="0" fontId="85" fillId="41" borderId="86" xfId="0" applyFont="1" applyFill="1" applyBorder="1" applyAlignment="1" applyProtection="1">
      <alignment vertical="top" wrapText="1"/>
      <protection hidden="1"/>
    </xf>
    <xf numFmtId="0" fontId="85" fillId="0" borderId="87" xfId="0" applyFont="1" applyFill="1" applyBorder="1" applyAlignment="1" applyProtection="1">
      <alignment horizontal="center" vertical="center" textRotation="255"/>
      <protection hidden="1"/>
    </xf>
    <xf numFmtId="0" fontId="85" fillId="0" borderId="18" xfId="0" applyFont="1" applyFill="1" applyBorder="1" applyAlignment="1" applyProtection="1">
      <alignment horizontal="center" vertical="center" textRotation="255"/>
      <protection hidden="1"/>
    </xf>
    <xf numFmtId="0" fontId="85" fillId="0" borderId="31" xfId="0" applyFont="1" applyFill="1" applyBorder="1" applyAlignment="1" applyProtection="1">
      <alignment horizontal="center" vertical="center" textRotation="255"/>
      <protection hidden="1"/>
    </xf>
    <xf numFmtId="0" fontId="103" fillId="0" borderId="22" xfId="0" applyFont="1" applyFill="1" applyBorder="1" applyAlignment="1" applyProtection="1">
      <alignment horizontal="right" vertical="center"/>
      <protection hidden="1"/>
    </xf>
    <xf numFmtId="0" fontId="103" fillId="0" borderId="24" xfId="0" applyFont="1" applyFill="1" applyBorder="1" applyAlignment="1" applyProtection="1">
      <alignment horizontal="right" vertical="center"/>
      <protection hidden="1"/>
    </xf>
    <xf numFmtId="0" fontId="85" fillId="41" borderId="22" xfId="0" applyFont="1" applyFill="1" applyBorder="1" applyAlignment="1" applyProtection="1">
      <alignment vertical="top"/>
      <protection hidden="1"/>
    </xf>
    <xf numFmtId="0" fontId="85" fillId="41" borderId="88" xfId="0" applyFont="1" applyFill="1" applyBorder="1" applyAlignment="1" applyProtection="1">
      <alignment vertical="top" wrapText="1"/>
      <protection hidden="1"/>
    </xf>
    <xf numFmtId="0" fontId="85" fillId="41" borderId="89" xfId="0" applyFont="1" applyFill="1" applyBorder="1" applyAlignment="1" applyProtection="1">
      <alignment vertical="top"/>
      <protection hidden="1"/>
    </xf>
    <xf numFmtId="0" fontId="85" fillId="41" borderId="90" xfId="0" applyFont="1" applyFill="1" applyBorder="1" applyAlignment="1" applyProtection="1">
      <alignment vertical="top"/>
      <protection hidden="1"/>
    </xf>
    <xf numFmtId="0" fontId="85" fillId="41" borderId="91" xfId="0" applyFont="1" applyFill="1" applyBorder="1" applyAlignment="1" applyProtection="1">
      <alignment vertical="top" wrapText="1"/>
      <protection hidden="1"/>
    </xf>
    <xf numFmtId="0" fontId="85" fillId="41" borderId="92" xfId="0" applyFont="1" applyFill="1" applyBorder="1" applyAlignment="1" applyProtection="1">
      <alignment vertical="top" wrapText="1"/>
      <protection hidden="1"/>
    </xf>
    <xf numFmtId="0" fontId="85" fillId="41" borderId="93" xfId="0" applyFont="1" applyFill="1" applyBorder="1" applyAlignment="1" applyProtection="1">
      <alignment vertical="top" wrapText="1"/>
      <protection hidden="1"/>
    </xf>
    <xf numFmtId="0" fontId="85" fillId="0" borderId="94" xfId="0" applyFont="1" applyBorder="1" applyAlignment="1" applyProtection="1">
      <alignment horizontal="center" vertical="center" wrapText="1"/>
      <protection hidden="1"/>
    </xf>
    <xf numFmtId="0" fontId="85" fillId="0" borderId="95" xfId="0" applyFont="1" applyBorder="1" applyAlignment="1" applyProtection="1">
      <alignment horizontal="center" vertical="center" wrapText="1"/>
      <protection hidden="1"/>
    </xf>
    <xf numFmtId="0" fontId="85" fillId="0" borderId="96" xfId="0" applyFont="1" applyBorder="1" applyAlignment="1" applyProtection="1">
      <alignment horizontal="center" vertical="center" wrapText="1"/>
      <protection hidden="1"/>
    </xf>
    <xf numFmtId="0" fontId="89" fillId="0" borderId="22" xfId="0" applyFont="1" applyBorder="1" applyAlignment="1" applyProtection="1">
      <alignment horizontal="center" vertical="center"/>
      <protection hidden="1"/>
    </xf>
    <xf numFmtId="0" fontId="89" fillId="0" borderId="67" xfId="0" applyFont="1" applyBorder="1" applyAlignment="1" applyProtection="1">
      <alignment horizontal="center" vertical="center"/>
      <protection hidden="1"/>
    </xf>
    <xf numFmtId="0" fontId="89" fillId="0" borderId="97" xfId="0" applyFont="1" applyBorder="1" applyAlignment="1" applyProtection="1">
      <alignment horizontal="center" vertical="center"/>
      <protection hidden="1"/>
    </xf>
    <xf numFmtId="0" fontId="85" fillId="0" borderId="22" xfId="0" applyFont="1" applyFill="1" applyBorder="1" applyAlignment="1" applyProtection="1">
      <alignment horizontal="center" vertical="center"/>
      <protection hidden="1"/>
    </xf>
    <xf numFmtId="0" fontId="85" fillId="0" borderId="67" xfId="0" applyFont="1" applyFill="1" applyBorder="1" applyAlignment="1" applyProtection="1">
      <alignment horizontal="center" vertical="center"/>
      <protection hidden="1"/>
    </xf>
    <xf numFmtId="0" fontId="85" fillId="0" borderId="24" xfId="0" applyFont="1" applyFill="1" applyBorder="1" applyAlignment="1" applyProtection="1">
      <alignment horizontal="center" vertical="center"/>
      <protection hidden="1"/>
    </xf>
    <xf numFmtId="0" fontId="89" fillId="0" borderId="24" xfId="0" applyFont="1" applyBorder="1" applyAlignment="1" applyProtection="1">
      <alignment horizontal="center" vertical="center"/>
      <protection hidden="1"/>
    </xf>
    <xf numFmtId="181" fontId="6" fillId="33" borderId="48" xfId="66" applyNumberFormat="1" applyFont="1" applyFill="1" applyBorder="1" applyAlignment="1" applyProtection="1">
      <alignment vertical="center"/>
      <protection hidden="1"/>
    </xf>
    <xf numFmtId="181" fontId="6" fillId="33" borderId="22" xfId="66" applyNumberFormat="1" applyFont="1" applyFill="1" applyBorder="1" applyAlignment="1" applyProtection="1">
      <alignment horizontal="center" vertical="center"/>
      <protection hidden="1"/>
    </xf>
    <xf numFmtId="181" fontId="6" fillId="33" borderId="67" xfId="66" applyNumberFormat="1" applyFont="1" applyFill="1" applyBorder="1" applyAlignment="1" applyProtection="1">
      <alignment horizontal="center" vertical="center"/>
      <protection hidden="1"/>
    </xf>
    <xf numFmtId="181" fontId="6" fillId="33" borderId="24" xfId="66" applyNumberFormat="1" applyFont="1" applyFill="1" applyBorder="1" applyAlignment="1" applyProtection="1">
      <alignment horizontal="center" vertical="center"/>
      <protection hidden="1"/>
    </xf>
    <xf numFmtId="182" fontId="6" fillId="33" borderId="22" xfId="66" applyNumberFormat="1" applyFont="1" applyFill="1" applyBorder="1" applyAlignment="1" applyProtection="1">
      <alignment vertical="center"/>
      <protection hidden="1"/>
    </xf>
    <xf numFmtId="182" fontId="6" fillId="33" borderId="67" xfId="66" applyNumberFormat="1" applyFont="1" applyFill="1" applyBorder="1" applyAlignment="1" applyProtection="1">
      <alignment vertical="center"/>
      <protection hidden="1"/>
    </xf>
    <xf numFmtId="182" fontId="6" fillId="33" borderId="24" xfId="66" applyNumberFormat="1" applyFont="1" applyFill="1" applyBorder="1" applyAlignment="1" applyProtection="1">
      <alignment vertical="center"/>
      <protection hidden="1"/>
    </xf>
    <xf numFmtId="181" fontId="6" fillId="33" borderId="68" xfId="66" applyNumberFormat="1" applyFont="1" applyFill="1" applyBorder="1" applyAlignment="1" applyProtection="1">
      <alignment vertical="center" wrapText="1"/>
      <protection hidden="1"/>
    </xf>
    <xf numFmtId="181" fontId="6" fillId="33" borderId="50" xfId="66" applyNumberFormat="1" applyFont="1" applyFill="1" applyBorder="1" applyAlignment="1" applyProtection="1">
      <alignment vertical="center"/>
      <protection hidden="1"/>
    </xf>
    <xf numFmtId="181" fontId="6" fillId="33" borderId="51" xfId="66" applyNumberFormat="1" applyFont="1" applyFill="1" applyBorder="1" applyAlignment="1" applyProtection="1">
      <alignment vertical="center"/>
      <protection hidden="1"/>
    </xf>
    <xf numFmtId="181" fontId="6" fillId="33" borderId="18" xfId="66" applyNumberFormat="1" applyFont="1" applyFill="1" applyBorder="1" applyAlignment="1" applyProtection="1">
      <alignment vertical="center"/>
      <protection hidden="1"/>
    </xf>
    <xf numFmtId="181" fontId="6" fillId="33" borderId="0" xfId="66" applyNumberFormat="1" applyFont="1" applyFill="1" applyBorder="1" applyAlignment="1" applyProtection="1">
      <alignment vertical="center"/>
      <protection hidden="1"/>
    </xf>
    <xf numFmtId="181" fontId="6" fillId="33" borderId="98" xfId="66" applyNumberFormat="1" applyFont="1" applyFill="1" applyBorder="1" applyAlignment="1" applyProtection="1">
      <alignment vertical="center"/>
      <protection hidden="1"/>
    </xf>
    <xf numFmtId="181" fontId="6" fillId="33" borderId="31" xfId="66" applyNumberFormat="1" applyFont="1" applyFill="1" applyBorder="1" applyAlignment="1" applyProtection="1">
      <alignment vertical="center"/>
      <protection hidden="1"/>
    </xf>
    <xf numFmtId="181" fontId="6" fillId="33" borderId="77" xfId="66" applyNumberFormat="1" applyFont="1" applyFill="1" applyBorder="1" applyAlignment="1" applyProtection="1">
      <alignment vertical="center"/>
      <protection hidden="1"/>
    </xf>
    <xf numFmtId="31" fontId="6" fillId="0" borderId="0" xfId="66" applyNumberFormat="1" applyFont="1" applyAlignment="1" applyProtection="1">
      <alignment horizontal="right" vertical="center"/>
      <protection hidden="1"/>
    </xf>
    <xf numFmtId="181" fontId="8" fillId="33" borderId="0" xfId="66" applyNumberFormat="1" applyFont="1" applyFill="1" applyAlignment="1" applyProtection="1">
      <alignment horizontal="center" vertical="center" wrapText="1"/>
      <protection hidden="1"/>
    </xf>
    <xf numFmtId="181" fontId="8" fillId="33" borderId="0" xfId="66" applyNumberFormat="1" applyFont="1" applyFill="1" applyAlignment="1" applyProtection="1">
      <alignment horizontal="center" vertical="center"/>
      <protection hidden="1"/>
    </xf>
    <xf numFmtId="0" fontId="85" fillId="0" borderId="68" xfId="0" applyFont="1" applyBorder="1" applyAlignment="1" applyProtection="1">
      <alignment horizontal="center" vertical="center"/>
      <protection/>
    </xf>
    <xf numFmtId="0" fontId="85" fillId="0" borderId="50" xfId="0" applyFont="1" applyBorder="1" applyAlignment="1" applyProtection="1">
      <alignment horizontal="center" vertical="center"/>
      <protection/>
    </xf>
    <xf numFmtId="0" fontId="85" fillId="0" borderId="51" xfId="0" applyFont="1" applyBorder="1" applyAlignment="1" applyProtection="1">
      <alignment horizontal="center" vertical="center"/>
      <protection/>
    </xf>
    <xf numFmtId="0" fontId="85" fillId="0" borderId="69" xfId="0" applyFont="1" applyBorder="1" applyAlignment="1" applyProtection="1">
      <alignment horizontal="center" vertical="center"/>
      <protection/>
    </xf>
    <xf numFmtId="0" fontId="85" fillId="0" borderId="70" xfId="0" applyFont="1" applyBorder="1" applyAlignment="1" applyProtection="1">
      <alignment horizontal="center" vertical="center"/>
      <protection/>
    </xf>
    <xf numFmtId="0" fontId="85" fillId="0" borderId="71" xfId="0" applyFont="1" applyBorder="1" applyAlignment="1" applyProtection="1">
      <alignment horizontal="center" vertical="center"/>
      <protection/>
    </xf>
    <xf numFmtId="0" fontId="85" fillId="0" borderId="87" xfId="0" applyFont="1" applyFill="1" applyBorder="1" applyAlignment="1" applyProtection="1">
      <alignment horizontal="center" vertical="center" textRotation="255"/>
      <protection/>
    </xf>
    <xf numFmtId="0" fontId="85" fillId="0" borderId="18" xfId="0" applyFont="1" applyFill="1" applyBorder="1" applyAlignment="1" applyProtection="1">
      <alignment horizontal="center" vertical="center" textRotation="255"/>
      <protection/>
    </xf>
    <xf numFmtId="0" fontId="85" fillId="0" borderId="31" xfId="0" applyFont="1" applyFill="1" applyBorder="1" applyAlignment="1" applyProtection="1">
      <alignment horizontal="center" vertical="center" textRotation="255"/>
      <protection/>
    </xf>
    <xf numFmtId="0" fontId="102" fillId="0" borderId="22" xfId="0" applyFont="1" applyFill="1" applyBorder="1" applyAlignment="1" applyProtection="1">
      <alignment horizontal="right" vertical="center"/>
      <protection/>
    </xf>
    <xf numFmtId="0" fontId="102" fillId="0" borderId="24" xfId="0" applyFont="1" applyFill="1" applyBorder="1" applyAlignment="1" applyProtection="1">
      <alignment horizontal="right" vertical="center"/>
      <protection/>
    </xf>
    <xf numFmtId="0" fontId="85" fillId="41" borderId="22" xfId="0" applyFont="1" applyFill="1" applyBorder="1" applyAlignment="1" applyProtection="1">
      <alignment vertical="top"/>
      <protection locked="0"/>
    </xf>
    <xf numFmtId="0" fontId="85" fillId="41" borderId="67" xfId="0" applyFont="1" applyFill="1" applyBorder="1" applyAlignment="1" applyProtection="1">
      <alignment vertical="top"/>
      <protection locked="0"/>
    </xf>
    <xf numFmtId="0" fontId="85" fillId="41" borderId="99" xfId="0" applyFont="1" applyFill="1" applyBorder="1" applyAlignment="1" applyProtection="1">
      <alignment vertical="top"/>
      <protection locked="0"/>
    </xf>
    <xf numFmtId="0" fontId="85" fillId="41" borderId="91" xfId="0" applyFont="1" applyFill="1" applyBorder="1" applyAlignment="1" applyProtection="1">
      <alignment vertical="top" wrapText="1"/>
      <protection locked="0"/>
    </xf>
    <xf numFmtId="0" fontId="85" fillId="41" borderId="92" xfId="0" applyFont="1" applyFill="1" applyBorder="1" applyAlignment="1" applyProtection="1">
      <alignment vertical="top" wrapText="1"/>
      <protection locked="0"/>
    </xf>
    <xf numFmtId="0" fontId="85" fillId="41" borderId="93" xfId="0" applyFont="1" applyFill="1" applyBorder="1" applyAlignment="1" applyProtection="1">
      <alignment vertical="top" wrapText="1"/>
      <protection locked="0"/>
    </xf>
    <xf numFmtId="0" fontId="85" fillId="41" borderId="24" xfId="0" applyFont="1" applyFill="1" applyBorder="1" applyAlignment="1" applyProtection="1">
      <alignment vertical="top"/>
      <protection locked="0"/>
    </xf>
    <xf numFmtId="0" fontId="103" fillId="0" borderId="22" xfId="0" applyFont="1" applyFill="1" applyBorder="1" applyAlignment="1" applyProtection="1">
      <alignment horizontal="right" vertical="center"/>
      <protection/>
    </xf>
    <xf numFmtId="0" fontId="103" fillId="0" borderId="24" xfId="0" applyFont="1" applyFill="1" applyBorder="1" applyAlignment="1" applyProtection="1">
      <alignment horizontal="right" vertical="center"/>
      <protection/>
    </xf>
    <xf numFmtId="0" fontId="85" fillId="0" borderId="22" xfId="0" applyFont="1" applyFill="1" applyBorder="1" applyAlignment="1" applyProtection="1">
      <alignment vertical="top" wrapText="1"/>
      <protection/>
    </xf>
    <xf numFmtId="0" fontId="85" fillId="0" borderId="67" xfId="0" applyFont="1" applyFill="1" applyBorder="1" applyAlignment="1" applyProtection="1">
      <alignment vertical="top" wrapText="1"/>
      <protection/>
    </xf>
    <xf numFmtId="0" fontId="85" fillId="41" borderId="10" xfId="0" applyFont="1" applyFill="1" applyBorder="1" applyAlignment="1" applyProtection="1">
      <alignment vertical="top" wrapText="1"/>
      <protection locked="0"/>
    </xf>
    <xf numFmtId="0" fontId="85" fillId="41" borderId="10" xfId="0" applyFont="1" applyFill="1" applyBorder="1" applyAlignment="1" applyProtection="1">
      <alignment vertical="top"/>
      <protection locked="0"/>
    </xf>
    <xf numFmtId="0" fontId="85" fillId="41" borderId="22" xfId="0" applyFont="1" applyFill="1" applyBorder="1" applyAlignment="1" applyProtection="1">
      <alignment vertical="top" wrapText="1"/>
      <protection locked="0"/>
    </xf>
    <xf numFmtId="0" fontId="85" fillId="41" borderId="67" xfId="0" applyFont="1" applyFill="1" applyBorder="1" applyAlignment="1" applyProtection="1">
      <alignment vertical="top" wrapText="1"/>
      <protection locked="0"/>
    </xf>
    <xf numFmtId="0" fontId="85" fillId="41" borderId="24" xfId="0" applyFont="1" applyFill="1" applyBorder="1" applyAlignment="1" applyProtection="1">
      <alignment vertical="top" wrapText="1"/>
      <protection locked="0"/>
    </xf>
    <xf numFmtId="0" fontId="85" fillId="41" borderId="100" xfId="0" applyFont="1" applyFill="1" applyBorder="1" applyAlignment="1" applyProtection="1">
      <alignment vertical="top"/>
      <protection locked="0"/>
    </xf>
    <xf numFmtId="0" fontId="85" fillId="41" borderId="84" xfId="0" applyFont="1" applyFill="1" applyBorder="1" applyAlignment="1" applyProtection="1">
      <alignment vertical="top" wrapText="1"/>
      <protection locked="0"/>
    </xf>
    <xf numFmtId="0" fontId="85" fillId="41" borderId="85" xfId="0" applyFont="1" applyFill="1" applyBorder="1" applyAlignment="1" applyProtection="1">
      <alignment vertical="top" wrapText="1"/>
      <protection locked="0"/>
    </xf>
    <xf numFmtId="0" fontId="85" fillId="41" borderId="86" xfId="0" applyFont="1" applyFill="1" applyBorder="1" applyAlignment="1" applyProtection="1">
      <alignment vertical="top" wrapText="1"/>
      <protection locked="0"/>
    </xf>
    <xf numFmtId="0" fontId="85" fillId="0" borderId="10" xfId="0" applyFont="1" applyBorder="1" applyAlignment="1" applyProtection="1">
      <alignment horizontal="center" vertical="center"/>
      <protection/>
    </xf>
    <xf numFmtId="0" fontId="85" fillId="0" borderId="12" xfId="0" applyFont="1" applyBorder="1" applyAlignment="1" applyProtection="1">
      <alignment horizontal="center" vertical="center"/>
      <protection/>
    </xf>
    <xf numFmtId="0" fontId="85" fillId="0" borderId="94" xfId="0" applyFont="1" applyBorder="1" applyAlignment="1" applyProtection="1">
      <alignment horizontal="center" vertical="center" wrapText="1"/>
      <protection/>
    </xf>
    <xf numFmtId="0" fontId="85" fillId="0" borderId="95" xfId="0" applyFont="1" applyBorder="1" applyAlignment="1" applyProtection="1">
      <alignment horizontal="center" vertical="center" wrapText="1"/>
      <protection/>
    </xf>
    <xf numFmtId="0" fontId="85" fillId="0" borderId="96" xfId="0" applyFont="1" applyBorder="1" applyAlignment="1" applyProtection="1">
      <alignment horizontal="center" vertical="center" wrapText="1"/>
      <protection/>
    </xf>
    <xf numFmtId="0" fontId="85" fillId="0" borderId="10" xfId="0" applyFont="1" applyFill="1" applyBorder="1" applyAlignment="1" applyProtection="1">
      <alignment vertical="center" textRotation="255"/>
      <protection/>
    </xf>
    <xf numFmtId="0" fontId="85" fillId="0" borderId="22" xfId="0" applyFont="1" applyBorder="1" applyAlignment="1" applyProtection="1">
      <alignment vertical="center"/>
      <protection/>
    </xf>
    <xf numFmtId="0" fontId="85" fillId="0" borderId="24" xfId="0" applyFont="1" applyBorder="1" applyAlignment="1" applyProtection="1">
      <alignment vertical="center"/>
      <protection/>
    </xf>
    <xf numFmtId="0" fontId="85" fillId="0" borderId="51" xfId="0" applyFont="1" applyBorder="1" applyAlignment="1" applyProtection="1">
      <alignment vertical="center"/>
      <protection/>
    </xf>
    <xf numFmtId="0" fontId="85" fillId="0" borderId="77" xfId="0" applyFont="1" applyBorder="1" applyAlignment="1" applyProtection="1">
      <alignment vertical="center"/>
      <protection/>
    </xf>
    <xf numFmtId="0" fontId="85" fillId="0" borderId="78" xfId="0" applyFont="1" applyBorder="1" applyAlignment="1" applyProtection="1">
      <alignment horizontal="center" vertical="center" wrapText="1"/>
      <protection/>
    </xf>
    <xf numFmtId="0" fontId="85" fillId="0" borderId="79" xfId="0" applyFont="1" applyBorder="1" applyAlignment="1" applyProtection="1">
      <alignment horizontal="center" vertical="center" wrapText="1"/>
      <protection/>
    </xf>
    <xf numFmtId="0" fontId="85" fillId="0" borderId="80" xfId="0" applyFont="1" applyBorder="1" applyAlignment="1" applyProtection="1">
      <alignment horizontal="center" vertical="center" wrapText="1"/>
      <protection/>
    </xf>
    <xf numFmtId="0" fontId="102" fillId="0" borderId="31" xfId="0" applyFont="1" applyFill="1" applyBorder="1" applyAlignment="1" applyProtection="1">
      <alignment horizontal="right" vertical="center"/>
      <protection/>
    </xf>
    <xf numFmtId="0" fontId="102" fillId="0" borderId="77" xfId="0" applyFont="1" applyFill="1" applyBorder="1" applyAlignment="1" applyProtection="1">
      <alignment horizontal="right" vertical="center"/>
      <protection/>
    </xf>
    <xf numFmtId="0" fontId="85" fillId="0" borderId="72" xfId="0" applyFont="1" applyBorder="1" applyAlignment="1" applyProtection="1">
      <alignment horizontal="center" vertical="center" wrapText="1"/>
      <protection/>
    </xf>
    <xf numFmtId="0" fontId="85" fillId="0" borderId="73" xfId="0" applyFont="1" applyBorder="1" applyAlignment="1" applyProtection="1">
      <alignment horizontal="center" vertical="center" wrapText="1"/>
      <protection/>
    </xf>
    <xf numFmtId="0" fontId="85" fillId="0" borderId="74" xfId="0" applyFont="1" applyBorder="1" applyAlignment="1" applyProtection="1">
      <alignment horizontal="center" vertical="center" wrapText="1"/>
      <protection/>
    </xf>
    <xf numFmtId="0" fontId="85" fillId="0" borderId="75" xfId="0" applyFont="1" applyFill="1" applyBorder="1" applyAlignment="1" applyProtection="1">
      <alignment horizontal="center" vertical="center" textRotation="255"/>
      <protection/>
    </xf>
    <xf numFmtId="0" fontId="85" fillId="0" borderId="17" xfId="0" applyFont="1" applyFill="1" applyBorder="1" applyAlignment="1" applyProtection="1">
      <alignment horizontal="center" vertical="center" textRotation="255"/>
      <protection/>
    </xf>
    <xf numFmtId="0" fontId="85" fillId="0" borderId="20" xfId="0" applyFont="1" applyFill="1" applyBorder="1" applyAlignment="1" applyProtection="1">
      <alignment horizontal="center" vertical="center" textRotation="255"/>
      <protection/>
    </xf>
    <xf numFmtId="0" fontId="85" fillId="0" borderId="16" xfId="0" applyFont="1" applyBorder="1" applyAlignment="1" applyProtection="1">
      <alignment vertical="center"/>
      <protection/>
    </xf>
    <xf numFmtId="0" fontId="85" fillId="0" borderId="76" xfId="0" applyFont="1" applyBorder="1" applyAlignment="1" applyProtection="1">
      <alignment vertical="center"/>
      <protection/>
    </xf>
    <xf numFmtId="0" fontId="89" fillId="0" borderId="22" xfId="0" applyFont="1" applyBorder="1" applyAlignment="1" applyProtection="1">
      <alignment horizontal="center" vertical="center"/>
      <protection/>
    </xf>
    <xf numFmtId="0" fontId="89" fillId="0" borderId="67" xfId="0" applyFont="1" applyBorder="1" applyAlignment="1" applyProtection="1">
      <alignment horizontal="center" vertical="center"/>
      <protection/>
    </xf>
    <xf numFmtId="0" fontId="89" fillId="0" borderId="97" xfId="0" applyFont="1" applyBorder="1" applyAlignment="1" applyProtection="1">
      <alignment horizontal="center" vertical="center"/>
      <protection/>
    </xf>
    <xf numFmtId="0" fontId="85" fillId="0" borderId="22" xfId="0" applyFont="1" applyBorder="1" applyAlignment="1" applyProtection="1">
      <alignment horizontal="center" vertical="center"/>
      <protection/>
    </xf>
    <xf numFmtId="0" fontId="85" fillId="0" borderId="67" xfId="0" applyFont="1" applyBorder="1" applyAlignment="1" applyProtection="1">
      <alignment horizontal="center" vertical="center"/>
      <protection/>
    </xf>
    <xf numFmtId="0" fontId="85" fillId="0" borderId="24" xfId="0" applyFont="1" applyBorder="1" applyAlignment="1" applyProtection="1">
      <alignment horizontal="center" vertical="center"/>
      <protection/>
    </xf>
    <xf numFmtId="0" fontId="85" fillId="33" borderId="22" xfId="0" applyFont="1" applyFill="1" applyBorder="1" applyAlignment="1" applyProtection="1">
      <alignment horizontal="center" vertical="center"/>
      <protection locked="0"/>
    </xf>
    <xf numFmtId="0" fontId="85" fillId="33" borderId="67" xfId="0" applyFont="1" applyFill="1" applyBorder="1" applyAlignment="1" applyProtection="1">
      <alignment horizontal="center" vertical="center"/>
      <protection locked="0"/>
    </xf>
    <xf numFmtId="0" fontId="85" fillId="33" borderId="24" xfId="0" applyFont="1" applyFill="1" applyBorder="1" applyAlignment="1" applyProtection="1">
      <alignment horizontal="center" vertical="center"/>
      <protection locked="0"/>
    </xf>
    <xf numFmtId="0" fontId="85" fillId="0" borderId="22" xfId="0" applyFont="1" applyFill="1" applyBorder="1" applyAlignment="1" applyProtection="1">
      <alignment horizontal="center" vertical="center"/>
      <protection/>
    </xf>
    <xf numFmtId="0" fontId="85" fillId="0" borderId="67" xfId="0" applyFont="1" applyFill="1" applyBorder="1" applyAlignment="1" applyProtection="1">
      <alignment horizontal="center" vertical="center"/>
      <protection/>
    </xf>
    <xf numFmtId="0" fontId="85" fillId="0" borderId="24" xfId="0" applyFont="1" applyFill="1" applyBorder="1" applyAlignment="1" applyProtection="1">
      <alignment horizontal="center" vertical="center"/>
      <protection/>
    </xf>
    <xf numFmtId="0" fontId="89" fillId="0" borderId="22" xfId="0" applyFont="1" applyFill="1" applyBorder="1" applyAlignment="1" applyProtection="1">
      <alignment horizontal="center" vertical="center"/>
      <protection/>
    </xf>
    <xf numFmtId="0" fontId="89" fillId="0" borderId="67" xfId="0" applyFont="1" applyFill="1" applyBorder="1" applyAlignment="1" applyProtection="1">
      <alignment horizontal="center" vertical="center"/>
      <protection/>
    </xf>
    <xf numFmtId="0" fontId="89" fillId="0" borderId="99" xfId="0" applyFont="1" applyFill="1" applyBorder="1" applyAlignment="1" applyProtection="1">
      <alignment horizontal="center" vertical="center"/>
      <protection/>
    </xf>
    <xf numFmtId="181" fontId="6" fillId="33" borderId="48" xfId="66" applyNumberFormat="1" applyFont="1" applyFill="1" applyBorder="1" applyAlignment="1" applyProtection="1">
      <alignment vertical="center"/>
      <protection locked="0"/>
    </xf>
    <xf numFmtId="181" fontId="6" fillId="33" borderId="22" xfId="66" applyNumberFormat="1" applyFont="1" applyFill="1" applyBorder="1" applyAlignment="1" applyProtection="1">
      <alignment horizontal="center" vertical="center"/>
      <protection locked="0"/>
    </xf>
    <xf numFmtId="181" fontId="6" fillId="33" borderId="67" xfId="66" applyNumberFormat="1" applyFont="1" applyFill="1" applyBorder="1" applyAlignment="1" applyProtection="1">
      <alignment horizontal="center" vertical="center"/>
      <protection locked="0"/>
    </xf>
    <xf numFmtId="181" fontId="6" fillId="33" borderId="24" xfId="66" applyNumberFormat="1" applyFont="1" applyFill="1" applyBorder="1" applyAlignment="1" applyProtection="1">
      <alignment horizontal="center" vertical="center"/>
      <protection locked="0"/>
    </xf>
    <xf numFmtId="182" fontId="6" fillId="33" borderId="22" xfId="66" applyNumberFormat="1" applyFont="1" applyFill="1" applyBorder="1" applyAlignment="1" applyProtection="1">
      <alignment vertical="center"/>
      <protection locked="0"/>
    </xf>
    <xf numFmtId="182" fontId="6" fillId="33" borderId="67" xfId="66" applyNumberFormat="1" applyFont="1" applyFill="1" applyBorder="1" applyAlignment="1" applyProtection="1">
      <alignment vertical="center"/>
      <protection locked="0"/>
    </xf>
    <xf numFmtId="182" fontId="6" fillId="33" borderId="24" xfId="66" applyNumberFormat="1" applyFont="1" applyFill="1" applyBorder="1" applyAlignment="1" applyProtection="1">
      <alignment vertical="center"/>
      <protection locked="0"/>
    </xf>
    <xf numFmtId="181" fontId="6" fillId="33" borderId="68" xfId="66" applyNumberFormat="1" applyFont="1" applyFill="1" applyBorder="1" applyAlignment="1" applyProtection="1">
      <alignment vertical="center" wrapText="1"/>
      <protection locked="0"/>
    </xf>
    <xf numFmtId="181" fontId="6" fillId="33" borderId="50" xfId="66" applyNumberFormat="1" applyFont="1" applyFill="1" applyBorder="1" applyAlignment="1" applyProtection="1">
      <alignment vertical="center"/>
      <protection locked="0"/>
    </xf>
    <xf numFmtId="181" fontId="6" fillId="33" borderId="51" xfId="66" applyNumberFormat="1" applyFont="1" applyFill="1" applyBorder="1" applyAlignment="1" applyProtection="1">
      <alignment vertical="center"/>
      <protection locked="0"/>
    </xf>
    <xf numFmtId="181" fontId="6" fillId="33" borderId="18" xfId="66" applyNumberFormat="1" applyFont="1" applyFill="1" applyBorder="1" applyAlignment="1" applyProtection="1">
      <alignment vertical="center"/>
      <protection locked="0"/>
    </xf>
    <xf numFmtId="181" fontId="6" fillId="33" borderId="0" xfId="66" applyNumberFormat="1" applyFont="1" applyFill="1" applyBorder="1" applyAlignment="1" applyProtection="1">
      <alignment vertical="center"/>
      <protection locked="0"/>
    </xf>
    <xf numFmtId="181" fontId="6" fillId="33" borderId="98" xfId="66" applyNumberFormat="1" applyFont="1" applyFill="1" applyBorder="1" applyAlignment="1" applyProtection="1">
      <alignment vertical="center"/>
      <protection locked="0"/>
    </xf>
    <xf numFmtId="181" fontId="6" fillId="33" borderId="31" xfId="66" applyNumberFormat="1" applyFont="1" applyFill="1" applyBorder="1" applyAlignment="1" applyProtection="1">
      <alignment vertical="center"/>
      <protection locked="0"/>
    </xf>
    <xf numFmtId="181" fontId="6" fillId="33" borderId="77" xfId="66" applyNumberFormat="1" applyFont="1" applyFill="1" applyBorder="1" applyAlignment="1" applyProtection="1">
      <alignment vertical="center"/>
      <protection locked="0"/>
    </xf>
    <xf numFmtId="31" fontId="6" fillId="0" borderId="0" xfId="66" applyNumberFormat="1" applyFont="1" applyAlignment="1" applyProtection="1">
      <alignment horizontal="right" vertical="center"/>
      <protection/>
    </xf>
    <xf numFmtId="181" fontId="8" fillId="33" borderId="0" xfId="66" applyNumberFormat="1" applyFont="1" applyFill="1" applyAlignment="1" applyProtection="1">
      <alignment horizontal="center" vertical="center" wrapText="1"/>
      <protection locked="0"/>
    </xf>
    <xf numFmtId="181" fontId="8" fillId="33" borderId="0" xfId="66" applyNumberFormat="1" applyFont="1" applyFill="1" applyAlignment="1" applyProtection="1">
      <alignment horizontal="center"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xfId="43"/>
    <cellStyle name="パーセント(0.00)" xfId="44"/>
    <cellStyle name="パーセント[0.00]" xfId="45"/>
    <cellStyle name="Hyperlink"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見出し１" xfId="58"/>
    <cellStyle name="集計" xfId="59"/>
    <cellStyle name="出力" xfId="60"/>
    <cellStyle name="折り返し" xfId="61"/>
    <cellStyle name="説明文" xfId="62"/>
    <cellStyle name="Currency [0]" xfId="63"/>
    <cellStyle name="Currency" xfId="64"/>
    <cellStyle name="入力" xfId="65"/>
    <cellStyle name="標準 2" xfId="66"/>
    <cellStyle name="Followed Hyperlink" xfId="67"/>
    <cellStyle name="良い" xfId="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17</xdr:row>
      <xdr:rowOff>228600</xdr:rowOff>
    </xdr:from>
    <xdr:to>
      <xdr:col>12</xdr:col>
      <xdr:colOff>409575</xdr:colOff>
      <xdr:row>33</xdr:row>
      <xdr:rowOff>333375</xdr:rowOff>
    </xdr:to>
    <xdr:sp>
      <xdr:nvSpPr>
        <xdr:cNvPr id="1" name="角丸四角形吹き出し 39"/>
        <xdr:cNvSpPr>
          <a:spLocks/>
        </xdr:cNvSpPr>
      </xdr:nvSpPr>
      <xdr:spPr>
        <a:xfrm>
          <a:off x="438150" y="5000625"/>
          <a:ext cx="7629525" cy="4495800"/>
        </a:xfrm>
        <a:prstGeom prst="wedgeRoundRectCallout">
          <a:avLst>
            <a:gd name="adj1" fmla="val 86273"/>
            <a:gd name="adj2" fmla="val 6509"/>
          </a:avLst>
        </a:prstGeom>
        <a:noFill/>
        <a:ln w="1905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28575</xdr:colOff>
      <xdr:row>6</xdr:row>
      <xdr:rowOff>200025</xdr:rowOff>
    </xdr:from>
    <xdr:to>
      <xdr:col>53</xdr:col>
      <xdr:colOff>561975</xdr:colOff>
      <xdr:row>20</xdr:row>
      <xdr:rowOff>114300</xdr:rowOff>
    </xdr:to>
    <xdr:grpSp>
      <xdr:nvGrpSpPr>
        <xdr:cNvPr id="2" name="グループ化 3"/>
        <xdr:cNvGrpSpPr>
          <a:grpSpLocks/>
        </xdr:cNvGrpSpPr>
      </xdr:nvGrpSpPr>
      <xdr:grpSpPr>
        <a:xfrm>
          <a:off x="17306925" y="1619250"/>
          <a:ext cx="2514600" cy="4124325"/>
          <a:chOff x="8203358" y="18555545"/>
          <a:chExt cx="2716213" cy="5129958"/>
        </a:xfrm>
        <a:solidFill>
          <a:srgbClr val="FFFFFF"/>
        </a:solidFill>
      </xdr:grpSpPr>
      <xdr:sp>
        <xdr:nvSpPr>
          <xdr:cNvPr id="3" name="Freeform 52"/>
          <xdr:cNvSpPr>
            <a:spLocks/>
          </xdr:cNvSpPr>
        </xdr:nvSpPr>
        <xdr:spPr>
          <a:xfrm rot="5400000">
            <a:off x="5723457" y="21057682"/>
            <a:ext cx="5107839" cy="147486"/>
          </a:xfrm>
          <a:custGeom>
            <a:pathLst>
              <a:path h="61" w="1627">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 name="Freeform 52"/>
          <xdr:cNvSpPr>
            <a:spLocks/>
          </xdr:cNvSpPr>
        </xdr:nvSpPr>
        <xdr:spPr>
          <a:xfrm rot="5400000">
            <a:off x="5812413" y="21035880"/>
            <a:ext cx="5107839" cy="147486"/>
          </a:xfrm>
          <a:custGeom>
            <a:pathLst>
              <a:path h="61" w="1627">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23</xdr:col>
      <xdr:colOff>28575</xdr:colOff>
      <xdr:row>36</xdr:row>
      <xdr:rowOff>47625</xdr:rowOff>
    </xdr:from>
    <xdr:to>
      <xdr:col>53</xdr:col>
      <xdr:colOff>561975</xdr:colOff>
      <xdr:row>50</xdr:row>
      <xdr:rowOff>66675</xdr:rowOff>
    </xdr:to>
    <xdr:grpSp>
      <xdr:nvGrpSpPr>
        <xdr:cNvPr id="5" name="グループ化 3"/>
        <xdr:cNvGrpSpPr>
          <a:grpSpLocks/>
        </xdr:cNvGrpSpPr>
      </xdr:nvGrpSpPr>
      <xdr:grpSpPr>
        <a:xfrm>
          <a:off x="17306925" y="10887075"/>
          <a:ext cx="2514600" cy="5086350"/>
          <a:chOff x="8203358" y="18555545"/>
          <a:chExt cx="2716213" cy="5129958"/>
        </a:xfrm>
        <a:solidFill>
          <a:srgbClr val="FFFFFF"/>
        </a:solidFill>
      </xdr:grpSpPr>
      <xdr:sp>
        <xdr:nvSpPr>
          <xdr:cNvPr id="6" name="Freeform 52"/>
          <xdr:cNvSpPr>
            <a:spLocks/>
          </xdr:cNvSpPr>
        </xdr:nvSpPr>
        <xdr:spPr>
          <a:xfrm rot="5400000">
            <a:off x="5723457" y="21057682"/>
            <a:ext cx="5107839" cy="147486"/>
          </a:xfrm>
          <a:custGeom>
            <a:pathLst>
              <a:path h="61" w="1627">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Freeform 52"/>
          <xdr:cNvSpPr>
            <a:spLocks/>
          </xdr:cNvSpPr>
        </xdr:nvSpPr>
        <xdr:spPr>
          <a:xfrm rot="5400000">
            <a:off x="5812413" y="21035880"/>
            <a:ext cx="5107839" cy="147486"/>
          </a:xfrm>
          <a:custGeom>
            <a:pathLst>
              <a:path h="61" w="1627">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23</xdr:col>
      <xdr:colOff>28575</xdr:colOff>
      <xdr:row>22</xdr:row>
      <xdr:rowOff>57150</xdr:rowOff>
    </xdr:from>
    <xdr:to>
      <xdr:col>53</xdr:col>
      <xdr:colOff>561975</xdr:colOff>
      <xdr:row>34</xdr:row>
      <xdr:rowOff>66675</xdr:rowOff>
    </xdr:to>
    <xdr:grpSp>
      <xdr:nvGrpSpPr>
        <xdr:cNvPr id="8" name="グループ化 3"/>
        <xdr:cNvGrpSpPr>
          <a:grpSpLocks/>
        </xdr:cNvGrpSpPr>
      </xdr:nvGrpSpPr>
      <xdr:grpSpPr>
        <a:xfrm>
          <a:off x="17306925" y="6143625"/>
          <a:ext cx="2514600" cy="4305300"/>
          <a:chOff x="8203358" y="18555545"/>
          <a:chExt cx="2716213" cy="5129958"/>
        </a:xfrm>
        <a:solidFill>
          <a:srgbClr val="FFFFFF"/>
        </a:solidFill>
      </xdr:grpSpPr>
      <xdr:sp>
        <xdr:nvSpPr>
          <xdr:cNvPr id="9" name="Freeform 52"/>
          <xdr:cNvSpPr>
            <a:spLocks/>
          </xdr:cNvSpPr>
        </xdr:nvSpPr>
        <xdr:spPr>
          <a:xfrm rot="5400000">
            <a:off x="5723457" y="21057682"/>
            <a:ext cx="5107839" cy="147486"/>
          </a:xfrm>
          <a:custGeom>
            <a:pathLst>
              <a:path h="61" w="1627">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0" name="Freeform 52"/>
          <xdr:cNvSpPr>
            <a:spLocks/>
          </xdr:cNvSpPr>
        </xdr:nvSpPr>
        <xdr:spPr>
          <a:xfrm rot="5400000">
            <a:off x="5812413" y="21035880"/>
            <a:ext cx="5107839" cy="147486"/>
          </a:xfrm>
          <a:custGeom>
            <a:pathLst>
              <a:path h="61" w="1627">
                <a:moveTo>
                  <a:pt x="1555" y="16"/>
                </a:moveTo>
                <a:cubicBezTo>
                  <a:pt x="1530" y="42"/>
                  <a:pt x="1530" y="42"/>
                  <a:pt x="1530" y="42"/>
                </a:cubicBezTo>
                <a:cubicBezTo>
                  <a:pt x="1515" y="56"/>
                  <a:pt x="1491" y="56"/>
                  <a:pt x="1476" y="42"/>
                </a:cubicBezTo>
                <a:cubicBezTo>
                  <a:pt x="1451" y="16"/>
                  <a:pt x="1451" y="16"/>
                  <a:pt x="1451" y="16"/>
                </a:cubicBezTo>
                <a:cubicBezTo>
                  <a:pt x="1443" y="8"/>
                  <a:pt x="1433" y="4"/>
                  <a:pt x="1422" y="4"/>
                </a:cubicBezTo>
                <a:cubicBezTo>
                  <a:pt x="1411" y="4"/>
                  <a:pt x="1400" y="8"/>
                  <a:pt x="1392" y="16"/>
                </a:cubicBezTo>
                <a:cubicBezTo>
                  <a:pt x="1367" y="42"/>
                  <a:pt x="1367" y="42"/>
                  <a:pt x="1367" y="42"/>
                </a:cubicBezTo>
                <a:cubicBezTo>
                  <a:pt x="1352" y="56"/>
                  <a:pt x="1328" y="56"/>
                  <a:pt x="1314" y="42"/>
                </a:cubicBezTo>
                <a:cubicBezTo>
                  <a:pt x="1289" y="16"/>
                  <a:pt x="1289" y="16"/>
                  <a:pt x="1289" y="16"/>
                </a:cubicBezTo>
                <a:cubicBezTo>
                  <a:pt x="1272" y="0"/>
                  <a:pt x="1246" y="0"/>
                  <a:pt x="1230" y="16"/>
                </a:cubicBezTo>
                <a:cubicBezTo>
                  <a:pt x="1204" y="42"/>
                  <a:pt x="1204" y="42"/>
                  <a:pt x="1204" y="42"/>
                </a:cubicBezTo>
                <a:cubicBezTo>
                  <a:pt x="1190" y="56"/>
                  <a:pt x="1166" y="56"/>
                  <a:pt x="1151" y="42"/>
                </a:cubicBezTo>
                <a:cubicBezTo>
                  <a:pt x="1126" y="16"/>
                  <a:pt x="1126" y="16"/>
                  <a:pt x="1126" y="16"/>
                </a:cubicBezTo>
                <a:cubicBezTo>
                  <a:pt x="1110" y="0"/>
                  <a:pt x="1083" y="0"/>
                  <a:pt x="1067" y="16"/>
                </a:cubicBezTo>
                <a:cubicBezTo>
                  <a:pt x="1042" y="42"/>
                  <a:pt x="1042" y="42"/>
                  <a:pt x="1042" y="42"/>
                </a:cubicBezTo>
                <a:cubicBezTo>
                  <a:pt x="1027" y="56"/>
                  <a:pt x="1003" y="56"/>
                  <a:pt x="988" y="42"/>
                </a:cubicBezTo>
                <a:cubicBezTo>
                  <a:pt x="963" y="16"/>
                  <a:pt x="963" y="16"/>
                  <a:pt x="963" y="16"/>
                </a:cubicBezTo>
                <a:cubicBezTo>
                  <a:pt x="947" y="0"/>
                  <a:pt x="921" y="0"/>
                  <a:pt x="904" y="16"/>
                </a:cubicBezTo>
                <a:cubicBezTo>
                  <a:pt x="879" y="42"/>
                  <a:pt x="879" y="42"/>
                  <a:pt x="879" y="42"/>
                </a:cubicBezTo>
                <a:cubicBezTo>
                  <a:pt x="864" y="56"/>
                  <a:pt x="840" y="56"/>
                  <a:pt x="826" y="42"/>
                </a:cubicBezTo>
                <a:cubicBezTo>
                  <a:pt x="801" y="16"/>
                  <a:pt x="801" y="16"/>
                  <a:pt x="801" y="16"/>
                </a:cubicBezTo>
                <a:cubicBezTo>
                  <a:pt x="793" y="8"/>
                  <a:pt x="782" y="4"/>
                  <a:pt x="771" y="4"/>
                </a:cubicBezTo>
                <a:cubicBezTo>
                  <a:pt x="760" y="4"/>
                  <a:pt x="749" y="8"/>
                  <a:pt x="742" y="16"/>
                </a:cubicBezTo>
                <a:cubicBezTo>
                  <a:pt x="716" y="42"/>
                  <a:pt x="716" y="42"/>
                  <a:pt x="716" y="42"/>
                </a:cubicBezTo>
                <a:cubicBezTo>
                  <a:pt x="702" y="56"/>
                  <a:pt x="678" y="56"/>
                  <a:pt x="663" y="42"/>
                </a:cubicBezTo>
                <a:cubicBezTo>
                  <a:pt x="638" y="16"/>
                  <a:pt x="638" y="16"/>
                  <a:pt x="638" y="16"/>
                </a:cubicBezTo>
                <a:cubicBezTo>
                  <a:pt x="622" y="0"/>
                  <a:pt x="595" y="0"/>
                  <a:pt x="579" y="16"/>
                </a:cubicBezTo>
                <a:cubicBezTo>
                  <a:pt x="554" y="42"/>
                  <a:pt x="554" y="42"/>
                  <a:pt x="554" y="42"/>
                </a:cubicBezTo>
                <a:cubicBezTo>
                  <a:pt x="539" y="56"/>
                  <a:pt x="515" y="56"/>
                  <a:pt x="500" y="42"/>
                </a:cubicBezTo>
                <a:cubicBezTo>
                  <a:pt x="475" y="16"/>
                  <a:pt x="475" y="16"/>
                  <a:pt x="475" y="16"/>
                </a:cubicBezTo>
                <a:cubicBezTo>
                  <a:pt x="467" y="8"/>
                  <a:pt x="457" y="4"/>
                  <a:pt x="446" y="4"/>
                </a:cubicBezTo>
                <a:cubicBezTo>
                  <a:pt x="435" y="4"/>
                  <a:pt x="424" y="8"/>
                  <a:pt x="416" y="16"/>
                </a:cubicBezTo>
                <a:cubicBezTo>
                  <a:pt x="391" y="42"/>
                  <a:pt x="391" y="42"/>
                  <a:pt x="391" y="42"/>
                </a:cubicBezTo>
                <a:cubicBezTo>
                  <a:pt x="376" y="56"/>
                  <a:pt x="352" y="56"/>
                  <a:pt x="338" y="42"/>
                </a:cubicBezTo>
                <a:cubicBezTo>
                  <a:pt x="313" y="16"/>
                  <a:pt x="313" y="16"/>
                  <a:pt x="313" y="16"/>
                </a:cubicBezTo>
                <a:cubicBezTo>
                  <a:pt x="305" y="8"/>
                  <a:pt x="294" y="4"/>
                  <a:pt x="283" y="4"/>
                </a:cubicBezTo>
                <a:cubicBezTo>
                  <a:pt x="272" y="4"/>
                  <a:pt x="261" y="8"/>
                  <a:pt x="254" y="16"/>
                </a:cubicBezTo>
                <a:cubicBezTo>
                  <a:pt x="228" y="42"/>
                  <a:pt x="228" y="42"/>
                  <a:pt x="228" y="42"/>
                </a:cubicBezTo>
                <a:cubicBezTo>
                  <a:pt x="214" y="56"/>
                  <a:pt x="190" y="56"/>
                  <a:pt x="175" y="42"/>
                </a:cubicBezTo>
                <a:cubicBezTo>
                  <a:pt x="150" y="16"/>
                  <a:pt x="150" y="16"/>
                  <a:pt x="150" y="16"/>
                </a:cubicBezTo>
                <a:cubicBezTo>
                  <a:pt x="142" y="8"/>
                  <a:pt x="132" y="4"/>
                  <a:pt x="120" y="4"/>
                </a:cubicBezTo>
                <a:cubicBezTo>
                  <a:pt x="109" y="4"/>
                  <a:pt x="99" y="8"/>
                  <a:pt x="91" y="16"/>
                </a:cubicBezTo>
                <a:cubicBezTo>
                  <a:pt x="66" y="42"/>
                  <a:pt x="66" y="42"/>
                  <a:pt x="66" y="42"/>
                </a:cubicBezTo>
                <a:cubicBezTo>
                  <a:pt x="51" y="56"/>
                  <a:pt x="27" y="56"/>
                  <a:pt x="12" y="42"/>
                </a:cubicBezTo>
                <a:cubicBezTo>
                  <a:pt x="0" y="29"/>
                  <a:pt x="0" y="29"/>
                  <a:pt x="0" y="29"/>
                </a:cubicBezTo>
                <a:cubicBezTo>
                  <a:pt x="0" y="35"/>
                  <a:pt x="0" y="35"/>
                  <a:pt x="0" y="35"/>
                </a:cubicBezTo>
                <a:cubicBezTo>
                  <a:pt x="10" y="44"/>
                  <a:pt x="10" y="44"/>
                  <a:pt x="10" y="44"/>
                </a:cubicBezTo>
                <a:cubicBezTo>
                  <a:pt x="26" y="61"/>
                  <a:pt x="52" y="61"/>
                  <a:pt x="69" y="44"/>
                </a:cubicBezTo>
                <a:cubicBezTo>
                  <a:pt x="94" y="19"/>
                  <a:pt x="94" y="19"/>
                  <a:pt x="94" y="19"/>
                </a:cubicBezTo>
                <a:cubicBezTo>
                  <a:pt x="101" y="12"/>
                  <a:pt x="110" y="8"/>
                  <a:pt x="120" y="8"/>
                </a:cubicBezTo>
                <a:cubicBezTo>
                  <a:pt x="130" y="8"/>
                  <a:pt x="140" y="12"/>
                  <a:pt x="147" y="19"/>
                </a:cubicBezTo>
                <a:cubicBezTo>
                  <a:pt x="172" y="44"/>
                  <a:pt x="172" y="44"/>
                  <a:pt x="172" y="44"/>
                </a:cubicBezTo>
                <a:cubicBezTo>
                  <a:pt x="189" y="61"/>
                  <a:pt x="215" y="61"/>
                  <a:pt x="231" y="44"/>
                </a:cubicBezTo>
                <a:cubicBezTo>
                  <a:pt x="256" y="19"/>
                  <a:pt x="256" y="19"/>
                  <a:pt x="256" y="19"/>
                </a:cubicBezTo>
                <a:cubicBezTo>
                  <a:pt x="271" y="4"/>
                  <a:pt x="295" y="4"/>
                  <a:pt x="310" y="19"/>
                </a:cubicBezTo>
                <a:cubicBezTo>
                  <a:pt x="335" y="44"/>
                  <a:pt x="335" y="44"/>
                  <a:pt x="335" y="44"/>
                </a:cubicBezTo>
                <a:cubicBezTo>
                  <a:pt x="351" y="61"/>
                  <a:pt x="378" y="61"/>
                  <a:pt x="394" y="44"/>
                </a:cubicBezTo>
                <a:cubicBezTo>
                  <a:pt x="419" y="19"/>
                  <a:pt x="419" y="19"/>
                  <a:pt x="419" y="19"/>
                </a:cubicBezTo>
                <a:cubicBezTo>
                  <a:pt x="426" y="12"/>
                  <a:pt x="436" y="8"/>
                  <a:pt x="446" y="8"/>
                </a:cubicBezTo>
                <a:cubicBezTo>
                  <a:pt x="456" y="8"/>
                  <a:pt x="465" y="12"/>
                  <a:pt x="472" y="19"/>
                </a:cubicBezTo>
                <a:cubicBezTo>
                  <a:pt x="498" y="44"/>
                  <a:pt x="498" y="44"/>
                  <a:pt x="498" y="44"/>
                </a:cubicBezTo>
                <a:cubicBezTo>
                  <a:pt x="514" y="61"/>
                  <a:pt x="540" y="61"/>
                  <a:pt x="557" y="44"/>
                </a:cubicBezTo>
                <a:cubicBezTo>
                  <a:pt x="582" y="19"/>
                  <a:pt x="582" y="19"/>
                  <a:pt x="582" y="19"/>
                </a:cubicBezTo>
                <a:cubicBezTo>
                  <a:pt x="596" y="4"/>
                  <a:pt x="620" y="4"/>
                  <a:pt x="635" y="19"/>
                </a:cubicBezTo>
                <a:cubicBezTo>
                  <a:pt x="660" y="44"/>
                  <a:pt x="660" y="44"/>
                  <a:pt x="660" y="44"/>
                </a:cubicBezTo>
                <a:cubicBezTo>
                  <a:pt x="677" y="61"/>
                  <a:pt x="703" y="61"/>
                  <a:pt x="719" y="44"/>
                </a:cubicBezTo>
                <a:cubicBezTo>
                  <a:pt x="744" y="19"/>
                  <a:pt x="744" y="19"/>
                  <a:pt x="744" y="19"/>
                </a:cubicBezTo>
                <a:cubicBezTo>
                  <a:pt x="752" y="12"/>
                  <a:pt x="761" y="8"/>
                  <a:pt x="771" y="8"/>
                </a:cubicBezTo>
                <a:cubicBezTo>
                  <a:pt x="781" y="8"/>
                  <a:pt x="791" y="12"/>
                  <a:pt x="798" y="19"/>
                </a:cubicBezTo>
                <a:cubicBezTo>
                  <a:pt x="823" y="44"/>
                  <a:pt x="823" y="44"/>
                  <a:pt x="823" y="44"/>
                </a:cubicBezTo>
                <a:cubicBezTo>
                  <a:pt x="839" y="61"/>
                  <a:pt x="866" y="61"/>
                  <a:pt x="882" y="44"/>
                </a:cubicBezTo>
                <a:cubicBezTo>
                  <a:pt x="907" y="19"/>
                  <a:pt x="907" y="19"/>
                  <a:pt x="907" y="19"/>
                </a:cubicBezTo>
                <a:cubicBezTo>
                  <a:pt x="922" y="4"/>
                  <a:pt x="946" y="4"/>
                  <a:pt x="960" y="19"/>
                </a:cubicBezTo>
                <a:cubicBezTo>
                  <a:pt x="986" y="44"/>
                  <a:pt x="986" y="44"/>
                  <a:pt x="986" y="44"/>
                </a:cubicBezTo>
                <a:cubicBezTo>
                  <a:pt x="1002" y="61"/>
                  <a:pt x="1028" y="61"/>
                  <a:pt x="1045" y="44"/>
                </a:cubicBezTo>
                <a:cubicBezTo>
                  <a:pt x="1070" y="19"/>
                  <a:pt x="1070" y="19"/>
                  <a:pt x="1070" y="19"/>
                </a:cubicBezTo>
                <a:cubicBezTo>
                  <a:pt x="1077" y="12"/>
                  <a:pt x="1086" y="8"/>
                  <a:pt x="1096" y="8"/>
                </a:cubicBezTo>
                <a:cubicBezTo>
                  <a:pt x="1107" y="8"/>
                  <a:pt x="1116" y="12"/>
                  <a:pt x="1123" y="19"/>
                </a:cubicBezTo>
                <a:cubicBezTo>
                  <a:pt x="1148" y="44"/>
                  <a:pt x="1148" y="44"/>
                  <a:pt x="1148" y="44"/>
                </a:cubicBezTo>
                <a:cubicBezTo>
                  <a:pt x="1165" y="61"/>
                  <a:pt x="1191" y="61"/>
                  <a:pt x="1207" y="44"/>
                </a:cubicBezTo>
                <a:cubicBezTo>
                  <a:pt x="1232" y="19"/>
                  <a:pt x="1232" y="19"/>
                  <a:pt x="1232" y="19"/>
                </a:cubicBezTo>
                <a:cubicBezTo>
                  <a:pt x="1247" y="4"/>
                  <a:pt x="1271" y="4"/>
                  <a:pt x="1286" y="19"/>
                </a:cubicBezTo>
                <a:cubicBezTo>
                  <a:pt x="1311" y="44"/>
                  <a:pt x="1311" y="44"/>
                  <a:pt x="1311" y="44"/>
                </a:cubicBezTo>
                <a:cubicBezTo>
                  <a:pt x="1327" y="61"/>
                  <a:pt x="1354" y="61"/>
                  <a:pt x="1370" y="44"/>
                </a:cubicBezTo>
                <a:cubicBezTo>
                  <a:pt x="1395" y="19"/>
                  <a:pt x="1395" y="19"/>
                  <a:pt x="1395" y="19"/>
                </a:cubicBezTo>
                <a:cubicBezTo>
                  <a:pt x="1402" y="12"/>
                  <a:pt x="1412" y="8"/>
                  <a:pt x="1422" y="8"/>
                </a:cubicBezTo>
                <a:cubicBezTo>
                  <a:pt x="1432" y="8"/>
                  <a:pt x="1441" y="12"/>
                  <a:pt x="1448" y="19"/>
                </a:cubicBezTo>
                <a:cubicBezTo>
                  <a:pt x="1474" y="44"/>
                  <a:pt x="1474" y="44"/>
                  <a:pt x="1474" y="44"/>
                </a:cubicBezTo>
                <a:cubicBezTo>
                  <a:pt x="1490" y="61"/>
                  <a:pt x="1516" y="61"/>
                  <a:pt x="1533" y="44"/>
                </a:cubicBezTo>
                <a:cubicBezTo>
                  <a:pt x="1558" y="19"/>
                  <a:pt x="1558" y="19"/>
                  <a:pt x="1558" y="19"/>
                </a:cubicBezTo>
                <a:cubicBezTo>
                  <a:pt x="1565" y="12"/>
                  <a:pt x="1574" y="8"/>
                  <a:pt x="1584" y="8"/>
                </a:cubicBezTo>
                <a:cubicBezTo>
                  <a:pt x="1595" y="8"/>
                  <a:pt x="1604" y="12"/>
                  <a:pt x="1611" y="19"/>
                </a:cubicBezTo>
                <a:cubicBezTo>
                  <a:pt x="1627" y="35"/>
                  <a:pt x="1627" y="35"/>
                  <a:pt x="1627" y="35"/>
                </a:cubicBezTo>
                <a:cubicBezTo>
                  <a:pt x="1627" y="29"/>
                  <a:pt x="1627" y="29"/>
                  <a:pt x="1627" y="29"/>
                </a:cubicBezTo>
                <a:cubicBezTo>
                  <a:pt x="1614" y="16"/>
                  <a:pt x="1614" y="16"/>
                  <a:pt x="1614" y="16"/>
                </a:cubicBezTo>
                <a:cubicBezTo>
                  <a:pt x="1598" y="0"/>
                  <a:pt x="1571" y="0"/>
                  <a:pt x="1555" y="16"/>
                </a:cubicBez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oneCellAnchor>
    <xdr:from>
      <xdr:col>14</xdr:col>
      <xdr:colOff>552450</xdr:colOff>
      <xdr:row>3</xdr:row>
      <xdr:rowOff>104775</xdr:rowOff>
    </xdr:from>
    <xdr:ext cx="447675" cy="552450"/>
    <xdr:sp>
      <xdr:nvSpPr>
        <xdr:cNvPr id="11" name="テキスト ボックス 15"/>
        <xdr:cNvSpPr txBox="1">
          <a:spLocks noChangeArrowheads="1"/>
        </xdr:cNvSpPr>
      </xdr:nvSpPr>
      <xdr:spPr>
        <a:xfrm>
          <a:off x="8953500" y="685800"/>
          <a:ext cx="44767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800" b="1" i="0" u="none" baseline="0">
              <a:solidFill>
                <a:srgbClr val="FF0000"/>
              </a:solidFill>
            </a:rPr>
            <a:t>①</a:t>
          </a:r>
        </a:p>
      </xdr:txBody>
    </xdr:sp>
    <xdr:clientData/>
  </xdr:oneCellAnchor>
  <xdr:twoCellAnchor>
    <xdr:from>
      <xdr:col>62</xdr:col>
      <xdr:colOff>314325</xdr:colOff>
      <xdr:row>8</xdr:row>
      <xdr:rowOff>161925</xdr:rowOff>
    </xdr:from>
    <xdr:to>
      <xdr:col>67</xdr:col>
      <xdr:colOff>219075</xdr:colOff>
      <xdr:row>12</xdr:row>
      <xdr:rowOff>0</xdr:rowOff>
    </xdr:to>
    <xdr:sp>
      <xdr:nvSpPr>
        <xdr:cNvPr id="12" name="タイトル 27"/>
        <xdr:cNvSpPr>
          <a:spLocks/>
        </xdr:cNvSpPr>
      </xdr:nvSpPr>
      <xdr:spPr>
        <a:xfrm>
          <a:off x="25774650" y="2038350"/>
          <a:ext cx="3143250" cy="1304925"/>
        </a:xfrm>
        <a:prstGeom prst="rect">
          <a:avLst/>
        </a:prstGeom>
        <a:noFill/>
        <a:ln w="9525" cmpd="sng">
          <a:noFill/>
        </a:ln>
      </xdr:spPr>
      <xdr:txBody>
        <a:bodyPr vertOverflow="clip" wrap="square" anchor="ctr"/>
        <a:p>
          <a:pPr algn="l">
            <a:defRPr/>
          </a:pPr>
          <a:r>
            <a:rPr lang="en-US" cap="none" sz="1200" b="1" i="0" u="none" baseline="0">
              <a:solidFill>
                <a:srgbClr val="000000"/>
              </a:solidFill>
            </a:rPr>
            <a:t>当期の目標と実績を比較し、達成度合いに応じて評価結果が表示されます</a:t>
          </a:r>
        </a:p>
      </xdr:txBody>
    </xdr:sp>
    <xdr:clientData/>
  </xdr:twoCellAnchor>
  <xdr:twoCellAnchor>
    <xdr:from>
      <xdr:col>62</xdr:col>
      <xdr:colOff>142875</xdr:colOff>
      <xdr:row>42</xdr:row>
      <xdr:rowOff>123825</xdr:rowOff>
    </xdr:from>
    <xdr:to>
      <xdr:col>69</xdr:col>
      <xdr:colOff>142875</xdr:colOff>
      <xdr:row>49</xdr:row>
      <xdr:rowOff>819150</xdr:rowOff>
    </xdr:to>
    <xdr:sp>
      <xdr:nvSpPr>
        <xdr:cNvPr id="13" name="コンテンツ プレースホルダー 7"/>
        <xdr:cNvSpPr>
          <a:spLocks/>
        </xdr:cNvSpPr>
      </xdr:nvSpPr>
      <xdr:spPr>
        <a:xfrm>
          <a:off x="25603200" y="12525375"/>
          <a:ext cx="4438650" cy="282892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a:t>
          </a:r>
          <a:r>
            <a:rPr lang="en-US" cap="none" sz="1200" b="1" i="0" u="none" baseline="0">
              <a:solidFill>
                <a:srgbClr val="000000"/>
              </a:solidFill>
            </a:rPr>
            <a:t>年間累計の欄は・・・</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年間の月次推移について前期と比較しましょう。</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年間累計の前年比較を行いましょう。</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年間累計と目標を比較しましょう。</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今年度できたこと・できなかったこと、その理由を分析し、</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次年度に向けて改善すべきことをとりまとめましょう。</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各エネルギーの使用量</a:t>
          </a:r>
          <a:r>
            <a:rPr lang="en-US" cap="none" sz="1200" b="1" i="0" u="none" baseline="0">
              <a:solidFill>
                <a:srgbClr val="000000"/>
              </a:solidFill>
            </a:rPr>
            <a:t>×</a:t>
          </a:r>
          <a:r>
            <a:rPr lang="en-US" cap="none" sz="1200" b="1" i="0" u="none" baseline="0">
              <a:solidFill>
                <a:srgbClr val="000000"/>
              </a:solidFill>
            </a:rPr>
            <a:t>排出係数＝</a:t>
          </a:r>
          <a:r>
            <a:rPr lang="en-US" cap="none" sz="1200" b="1" i="0" u="none" baseline="0">
              <a:solidFill>
                <a:srgbClr val="000000"/>
              </a:solidFill>
              <a:latin typeface="Calibri"/>
              <a:ea typeface="Calibri"/>
              <a:cs typeface="Calibri"/>
            </a:rPr>
            <a:t>CO2</a:t>
          </a:r>
          <a:r>
            <a:rPr lang="en-US" cap="none" sz="1200" b="1" i="0" u="none" baseline="0">
              <a:solidFill>
                <a:srgbClr val="000000"/>
              </a:solidFill>
            </a:rPr>
            <a:t>排出量を認識しましょう。</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全従業員に共有し、次年度の取組に役立てましょう。</a:t>
          </a:r>
        </a:p>
      </xdr:txBody>
    </xdr:sp>
    <xdr:clientData/>
  </xdr:twoCellAnchor>
  <xdr:twoCellAnchor>
    <xdr:from>
      <xdr:col>1</xdr:col>
      <xdr:colOff>95250</xdr:colOff>
      <xdr:row>20</xdr:row>
      <xdr:rowOff>76200</xdr:rowOff>
    </xdr:from>
    <xdr:to>
      <xdr:col>12</xdr:col>
      <xdr:colOff>276225</xdr:colOff>
      <xdr:row>27</xdr:row>
      <xdr:rowOff>257175</xdr:rowOff>
    </xdr:to>
    <xdr:sp>
      <xdr:nvSpPr>
        <xdr:cNvPr id="14" name="テキスト ボックス 5"/>
        <xdr:cNvSpPr txBox="1">
          <a:spLocks noChangeArrowheads="1"/>
        </xdr:cNvSpPr>
      </xdr:nvSpPr>
      <xdr:spPr>
        <a:xfrm>
          <a:off x="666750" y="5705475"/>
          <a:ext cx="7267575" cy="1885950"/>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a:t>
          </a:r>
          <a:r>
            <a:rPr lang="en-US" cap="none" sz="1200" b="1" i="0" u="none" baseline="0">
              <a:solidFill>
                <a:srgbClr val="000000"/>
              </a:solidFill>
              <a:latin typeface="ＭＳ Ｐゴシック"/>
              <a:ea typeface="ＭＳ Ｐゴシック"/>
              <a:cs typeface="ＭＳ Ｐゴシック"/>
            </a:rPr>
            <a:t>不明時は不明を選択してください。混在時は低圧を選択してください。</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低圧の場合は、検針票数値に</a:t>
          </a:r>
          <a:r>
            <a:rPr lang="en-US" cap="none" sz="1200" b="1" i="0" u="none" baseline="0">
              <a:solidFill>
                <a:srgbClr val="000000"/>
              </a:solidFill>
              <a:latin typeface="Calibri"/>
              <a:ea typeface="Calibri"/>
              <a:cs typeface="Calibri"/>
            </a:rPr>
            <a:t>0.967</a:t>
          </a:r>
          <a:r>
            <a:rPr lang="en-US" cap="none" sz="1200" b="1" i="0" u="none" baseline="0">
              <a:solidFill>
                <a:srgbClr val="000000"/>
              </a:solidFill>
              <a:latin typeface="ＭＳ Ｐゴシック"/>
              <a:ea typeface="ＭＳ Ｐゴシック"/>
              <a:cs typeface="ＭＳ Ｐゴシック"/>
            </a:rPr>
            <a:t>を乗じた数値を標準状態</a:t>
          </a:r>
          <a:r>
            <a:rPr lang="en-US" cap="none" sz="1200" b="1" i="0" u="none" baseline="0">
              <a:solidFill>
                <a:srgbClr val="000000"/>
              </a:solidFill>
              <a:latin typeface="Calibri"/>
              <a:ea typeface="Calibri"/>
              <a:cs typeface="Calibri"/>
            </a:rPr>
            <a:t>N</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とみなして計算しています。</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中圧の場合は、検針票数値に</a:t>
          </a:r>
          <a:r>
            <a:rPr lang="en-US" cap="none" sz="1200" b="1" i="0" u="none" baseline="0">
              <a:solidFill>
                <a:srgbClr val="000000"/>
              </a:solidFill>
              <a:latin typeface="Calibri"/>
              <a:ea typeface="Calibri"/>
              <a:cs typeface="Calibri"/>
            </a:rPr>
            <a:t>0.957</a:t>
          </a:r>
          <a:r>
            <a:rPr lang="en-US" cap="none" sz="1200" b="1" i="0" u="none" baseline="0">
              <a:solidFill>
                <a:srgbClr val="000000"/>
              </a:solidFill>
              <a:latin typeface="ＭＳ Ｐゴシック"/>
              <a:ea typeface="ＭＳ Ｐゴシック"/>
              <a:cs typeface="ＭＳ Ｐゴシック"/>
            </a:rPr>
            <a:t>を乗じた数値を標準状態</a:t>
          </a:r>
          <a:r>
            <a:rPr lang="en-US" cap="none" sz="1200" b="1" i="0" u="none" baseline="0">
              <a:solidFill>
                <a:srgbClr val="000000"/>
              </a:solidFill>
              <a:latin typeface="Calibri"/>
              <a:ea typeface="Calibri"/>
              <a:cs typeface="Calibri"/>
            </a:rPr>
            <a:t>N</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とみなして計算しています。</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低圧・中圧が不明な場合は、低圧と同等とみなし検針票数値に</a:t>
          </a:r>
          <a:r>
            <a:rPr lang="en-US" cap="none" sz="1200" b="1" i="0" u="none" baseline="0">
              <a:solidFill>
                <a:srgbClr val="000000"/>
              </a:solidFill>
              <a:latin typeface="Calibri"/>
              <a:ea typeface="Calibri"/>
              <a:cs typeface="Calibri"/>
            </a:rPr>
            <a:t>0.967</a:t>
          </a:r>
          <a:r>
            <a:rPr lang="en-US" cap="none" sz="1200" b="1" i="0" u="none" baseline="0">
              <a:solidFill>
                <a:srgbClr val="000000"/>
              </a:solidFill>
              <a:latin typeface="ＭＳ Ｐゴシック"/>
              <a:ea typeface="ＭＳ Ｐゴシック"/>
              <a:cs typeface="ＭＳ Ｐゴシック"/>
            </a:rPr>
            <a:t>を乗じた数値を標準状態</a:t>
          </a:r>
          <a:r>
            <a:rPr lang="en-US" cap="none" sz="1200" b="1" i="0" u="none" baseline="0">
              <a:solidFill>
                <a:srgbClr val="000000"/>
              </a:solidFill>
              <a:latin typeface="Calibri"/>
              <a:ea typeface="Calibri"/>
              <a:cs typeface="Calibri"/>
            </a:rPr>
            <a:t>N</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とみなして計算しています。</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（参考：請求書数値から標準状態に換算する計算式）　</a:t>
          </a:r>
        </a:p>
      </xdr:txBody>
    </xdr:sp>
    <xdr:clientData/>
  </xdr:twoCellAnchor>
  <xdr:twoCellAnchor>
    <xdr:from>
      <xdr:col>1</xdr:col>
      <xdr:colOff>257175</xdr:colOff>
      <xdr:row>28</xdr:row>
      <xdr:rowOff>180975</xdr:rowOff>
    </xdr:from>
    <xdr:to>
      <xdr:col>8</xdr:col>
      <xdr:colOff>219075</xdr:colOff>
      <xdr:row>30</xdr:row>
      <xdr:rowOff>38100</xdr:rowOff>
    </xdr:to>
    <xdr:sp>
      <xdr:nvSpPr>
        <xdr:cNvPr id="15" name="テキスト ボックス 3"/>
        <xdr:cNvSpPr txBox="1">
          <a:spLocks noChangeArrowheads="1"/>
        </xdr:cNvSpPr>
      </xdr:nvSpPr>
      <xdr:spPr>
        <a:xfrm>
          <a:off x="828675" y="7820025"/>
          <a:ext cx="4495800" cy="466725"/>
        </a:xfrm>
        <a:prstGeom prst="rect">
          <a:avLst/>
        </a:prstGeom>
        <a:noFill/>
        <a:ln w="9525" cmpd="sng">
          <a:noFill/>
        </a:ln>
      </xdr:spPr>
      <xdr:txBody>
        <a:bodyPr vertOverflow="clip" wrap="square"/>
        <a:p>
          <a:pPr algn="l">
            <a:defRPr/>
          </a:pPr>
          <a:r>
            <a:rPr lang="en-US" cap="none" sz="1000" b="1" i="0" u="none" baseline="0">
              <a:solidFill>
                <a:srgbClr val="000000"/>
              </a:solidFill>
              <a:latin typeface="+mn-ea"/>
              <a:ea typeface="+mn-ea"/>
              <a:cs typeface="+mn-ea"/>
            </a:rPr>
            <a:t>標準状態体積（</a:t>
          </a:r>
          <a:r>
            <a:rPr lang="en-US" cap="none" sz="1000" b="1" i="0" u="none" baseline="0">
              <a:solidFill>
                <a:srgbClr val="000000"/>
              </a:solidFill>
              <a:latin typeface="Cambria Math"/>
              <a:ea typeface="Cambria Math"/>
              <a:cs typeface="Cambria Math"/>
            </a:rPr>
            <a:t>N</a:t>
          </a:r>
          <a:r>
            <a:rPr lang="en-US" cap="none" sz="1000" b="1" i="0" u="none" baseline="0">
              <a:solidFill>
                <a:srgbClr val="000000"/>
              </a:solidFill>
              <a:latin typeface="+mn-ea"/>
              <a:ea typeface="+mn-ea"/>
              <a:cs typeface="+mn-ea"/>
            </a:rPr>
            <a:t>㎥）</a:t>
          </a:r>
          <a:r>
            <a:rPr lang="en-US" cap="none" sz="1000" b="1" i="0" u="none" baseline="0">
              <a:solidFill>
                <a:srgbClr val="000000"/>
              </a:solidFill>
              <a:latin typeface="Cambria Math"/>
              <a:ea typeface="Cambria Math"/>
              <a:cs typeface="Cambria Math"/>
            </a:rPr>
            <a:t>=273.</a:t>
          </a:r>
          <a:r>
            <a:rPr lang="en-US" cap="none" sz="1000" b="0" i="0" u="none" baseline="0">
              <a:solidFill>
                <a:srgbClr val="000000"/>
              </a:solidFill>
              <a:latin typeface="Cambria Math"/>
              <a:ea typeface="Cambria Math"/>
              <a:cs typeface="Cambria Math"/>
            </a:rPr>
            <a:t>15</a:t>
          </a:r>
          <a:r>
            <a:rPr lang="en-US" cap="none" sz="1000" b="1" i="0" u="none" baseline="0">
              <a:solidFill>
                <a:srgbClr val="000000"/>
              </a:solidFill>
              <a:latin typeface="+mn-ea"/>
              <a:ea typeface="+mn-ea"/>
              <a:cs typeface="+mn-ea"/>
            </a:rPr>
            <a:t>×</a:t>
          </a:r>
          <a:r>
            <a:rPr lang="en-US" cap="none" sz="1000" b="1" i="0" u="none" baseline="0">
              <a:solidFill>
                <a:srgbClr val="000000"/>
              </a:solidFill>
              <a:latin typeface="Cambria Math"/>
              <a:ea typeface="Cambria Math"/>
              <a:cs typeface="Cambria Math"/>
            </a:rPr>
            <a:t>(</a:t>
          </a:r>
          <a:r>
            <a:rPr lang="en-US" cap="none" sz="1000" b="1" i="0" u="none" baseline="0">
              <a:solidFill>
                <a:srgbClr val="000000"/>
              </a:solidFill>
              <a:latin typeface="+mn-ea"/>
              <a:ea typeface="+mn-ea"/>
              <a:cs typeface="+mn-ea"/>
            </a:rPr>
            <a:t>計測時圧力（</a:t>
          </a:r>
          <a:r>
            <a:rPr lang="en-US" cap="none" sz="1000" b="1" i="0" u="none" baseline="0">
              <a:solidFill>
                <a:srgbClr val="000000"/>
              </a:solidFill>
              <a:latin typeface="Cambria Math"/>
              <a:ea typeface="Cambria Math"/>
              <a:cs typeface="Cambria Math"/>
            </a:rPr>
            <a:t>atm</a:t>
          </a:r>
          <a:r>
            <a:rPr lang="en-US" cap="none" sz="1000" b="1" i="0" u="none" baseline="0">
              <a:solidFill>
                <a:srgbClr val="000000"/>
              </a:solidFill>
              <a:latin typeface="+mn-ea"/>
              <a:ea typeface="+mn-ea"/>
              <a:cs typeface="+mn-ea"/>
            </a:rPr>
            <a:t>）</a:t>
          </a:r>
          <a:r>
            <a:rPr lang="en-US" cap="none" sz="1000" b="1" i="0" u="none" baseline="0">
              <a:solidFill>
                <a:srgbClr val="000000"/>
              </a:solidFill>
              <a:latin typeface="Cambria Math"/>
              <a:ea typeface="Cambria Math"/>
              <a:cs typeface="Cambria Math"/>
            </a:rPr>
            <a:t>)/(273.15</a:t>
          </a:r>
          <a:r>
            <a:rPr lang="en-US" cap="none" sz="1000" b="1" i="0" u="none" baseline="0">
              <a:solidFill>
                <a:srgbClr val="000000"/>
              </a:solidFill>
              <a:latin typeface="+mn-ea"/>
              <a:ea typeface="+mn-ea"/>
              <a:cs typeface="+mn-ea"/>
            </a:rPr>
            <a:t>＋計測時温度（</a:t>
          </a:r>
          <a:r>
            <a:rPr lang="en-US" cap="none" sz="1000" b="1" i="0" u="none" baseline="0">
              <a:solidFill>
                <a:srgbClr val="000000"/>
              </a:solidFill>
              <a:latin typeface="Cambria Math"/>
              <a:ea typeface="Cambria Math"/>
              <a:cs typeface="Cambria Math"/>
            </a:rPr>
            <a:t>℃</a:t>
          </a:r>
          <a:r>
            <a:rPr lang="en-US" cap="none" sz="1000" b="1" i="0" u="none" baseline="0">
              <a:solidFill>
                <a:srgbClr val="000000"/>
              </a:solidFill>
              <a:latin typeface="+mn-ea"/>
              <a:ea typeface="+mn-ea"/>
              <a:cs typeface="+mn-ea"/>
            </a:rPr>
            <a:t>）</a:t>
          </a:r>
          <a:r>
            <a:rPr lang="en-US" cap="none" sz="1000" b="1" i="0" u="none" baseline="0">
              <a:solidFill>
                <a:srgbClr val="000000"/>
              </a:solidFill>
              <a:latin typeface="Cambria Math"/>
              <a:ea typeface="Cambria Math"/>
              <a:cs typeface="Cambria Math"/>
            </a:rPr>
            <a:t>)</a:t>
          </a:r>
          <a:r>
            <a:rPr lang="en-US" cap="none" sz="1000" b="1" i="0" u="none" baseline="0">
              <a:solidFill>
                <a:srgbClr val="000000"/>
              </a:solidFill>
              <a:latin typeface="+mn-ea"/>
              <a:ea typeface="+mn-ea"/>
              <a:cs typeface="+mn-ea"/>
            </a:rPr>
            <a:t>×</a:t>
          </a:r>
          <a:r>
            <a:rPr lang="en-US" cap="none" sz="1000" b="1" i="0" u="none" baseline="0">
              <a:solidFill>
                <a:srgbClr val="000000"/>
              </a:solidFill>
              <a:latin typeface="+mn-ea"/>
              <a:ea typeface="+mn-ea"/>
              <a:cs typeface="+mn-ea"/>
            </a:rPr>
            <a:t>計測時体積（㎥）</a:t>
          </a:r>
        </a:p>
      </xdr:txBody>
    </xdr:sp>
    <xdr:clientData/>
  </xdr:twoCellAnchor>
  <xdr:twoCellAnchor>
    <xdr:from>
      <xdr:col>2</xdr:col>
      <xdr:colOff>257175</xdr:colOff>
      <xdr:row>30</xdr:row>
      <xdr:rowOff>247650</xdr:rowOff>
    </xdr:from>
    <xdr:to>
      <xdr:col>12</xdr:col>
      <xdr:colOff>247650</xdr:colOff>
      <xdr:row>32</xdr:row>
      <xdr:rowOff>295275</xdr:rowOff>
    </xdr:to>
    <xdr:sp>
      <xdr:nvSpPr>
        <xdr:cNvPr id="16" name="テキスト ボックス 24"/>
        <xdr:cNvSpPr txBox="1">
          <a:spLocks noChangeArrowheads="1"/>
        </xdr:cNvSpPr>
      </xdr:nvSpPr>
      <xdr:spPr>
        <a:xfrm>
          <a:off x="1666875" y="8496300"/>
          <a:ext cx="6238875" cy="657225"/>
        </a:xfrm>
        <a:prstGeom prst="rect">
          <a:avLst/>
        </a:prstGeom>
        <a:noFill/>
        <a:ln w="9525" cmpd="sng">
          <a:noFill/>
        </a:ln>
      </xdr:spPr>
      <xdr:txBody>
        <a:bodyPr vertOverflow="clip" wrap="square"/>
        <a:p>
          <a:pPr algn="l">
            <a:defRPr/>
          </a:pPr>
          <a:r>
            <a:rPr lang="en-US" cap="none" sz="1000" b="1" i="0" u="none" baseline="0">
              <a:solidFill>
                <a:srgbClr val="000000"/>
              </a:solidFill>
              <a:latin typeface="Cambria Math"/>
              <a:ea typeface="Cambria Math"/>
              <a:cs typeface="Cambria Math"/>
            </a:rPr>
            <a:t>=</a:t>
          </a:r>
          <a:r>
            <a:rPr lang="en-US" cap="none" sz="1000" b="1" i="0" u="none" baseline="0">
              <a:solidFill>
                <a:srgbClr val="000000"/>
              </a:solidFill>
              <a:latin typeface="Cambria Math"/>
              <a:ea typeface="Cambria Math"/>
              <a:cs typeface="Cambria Math"/>
            </a:rPr>
            <a:t>(101.325(kPa)</a:t>
          </a:r>
          <a:r>
            <a:rPr lang="en-US" cap="none" sz="1000" b="1" i="0" u="none" baseline="0">
              <a:solidFill>
                <a:srgbClr val="000000"/>
              </a:solidFill>
              <a:latin typeface="+mn-ea"/>
              <a:ea typeface="+mn-ea"/>
              <a:cs typeface="+mn-ea"/>
            </a:rPr>
            <a:t>＋計測時ゲージ圧</a:t>
          </a:r>
          <a:r>
            <a:rPr lang="en-US" cap="none" sz="1000" b="1" i="0" u="none" baseline="0">
              <a:solidFill>
                <a:srgbClr val="000000"/>
              </a:solidFill>
              <a:latin typeface="+mn-ea"/>
              <a:ea typeface="+mn-ea"/>
              <a:cs typeface="+mn-ea"/>
            </a:rPr>
            <a:t>（</a:t>
          </a:r>
          <a:r>
            <a:rPr lang="en-US" cap="none" sz="1000" b="1" i="0" u="none" baseline="0">
              <a:solidFill>
                <a:srgbClr val="000000"/>
              </a:solidFill>
              <a:latin typeface="Cambria Math"/>
              <a:ea typeface="Cambria Math"/>
              <a:cs typeface="Cambria Math"/>
            </a:rPr>
            <a:t>kPa</a:t>
          </a:r>
          <a:r>
            <a:rPr lang="en-US" cap="none" sz="1000" b="1" i="0" u="none" baseline="0">
              <a:solidFill>
                <a:srgbClr val="000000"/>
              </a:solidFill>
              <a:latin typeface="+mn-ea"/>
              <a:ea typeface="+mn-ea"/>
              <a:cs typeface="+mn-ea"/>
            </a:rPr>
            <a:t>）</a:t>
          </a:r>
          <a:r>
            <a:rPr lang="en-US" cap="none" sz="1000" b="1" i="0" u="none" baseline="0">
              <a:solidFill>
                <a:srgbClr val="000000"/>
              </a:solidFill>
              <a:latin typeface="Cambria Math"/>
              <a:ea typeface="Cambria Math"/>
              <a:cs typeface="Cambria Math"/>
            </a:rPr>
            <a:t>)/█(101.325(kPa)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a:t>
          </a:r>
          <a:r>
            <a:rPr lang="en-US" cap="none" sz="1000" b="1" i="0" u="none" baseline="0">
              <a:solidFill>
                <a:srgbClr val="000000"/>
              </a:solidFill>
              <a:latin typeface="Cambria Math"/>
              <a:ea typeface="Cambria Math"/>
              <a:cs typeface="Cambria Math"/>
            </a:rPr>
            <a:t>273.15</a:t>
          </a:r>
          <a:r>
            <a:rPr lang="en-US" cap="none" sz="1000" b="1" i="0" u="none" baseline="0">
              <a:solidFill>
                <a:srgbClr val="000000"/>
              </a:solidFill>
              <a:latin typeface="+mn-ea"/>
              <a:ea typeface="+mn-ea"/>
              <a:cs typeface="+mn-ea"/>
            </a:rPr>
            <a:t>（</a:t>
          </a:r>
          <a:r>
            <a:rPr lang="en-US" cap="none" sz="1000" b="1" i="0" u="none" baseline="0">
              <a:solidFill>
                <a:srgbClr val="000000"/>
              </a:solidFill>
              <a:latin typeface="Cambria Math"/>
              <a:ea typeface="Cambria Math"/>
              <a:cs typeface="Cambria Math"/>
            </a:rPr>
            <a:t>℃</a:t>
          </a:r>
          <a:r>
            <a:rPr lang="en-US" cap="none" sz="1000" b="1"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a:t>
          </a:r>
          <a:r>
            <a:rPr lang="en-US" cap="none" sz="1000" b="1" i="0" u="none" baseline="0">
              <a:solidFill>
                <a:srgbClr val="000000"/>
              </a:solidFill>
              <a:latin typeface="Cambria Math"/>
              <a:ea typeface="Cambria Math"/>
              <a:cs typeface="Cambria Math"/>
            </a:rPr>
            <a:t>273.15</a:t>
          </a:r>
          <a:r>
            <a:rPr lang="en-US" cap="none" sz="1000" b="1" i="0" u="none" baseline="0">
              <a:solidFill>
                <a:srgbClr val="000000"/>
              </a:solidFill>
              <a:latin typeface="+mn-ea"/>
              <a:ea typeface="+mn-ea"/>
              <a:cs typeface="+mn-ea"/>
            </a:rPr>
            <a:t>（</a:t>
          </a:r>
          <a:r>
            <a:rPr lang="en-US" cap="none" sz="1000" b="1" i="0" u="none" baseline="0">
              <a:solidFill>
                <a:srgbClr val="000000"/>
              </a:solidFill>
              <a:latin typeface="Cambria Math"/>
              <a:ea typeface="Cambria Math"/>
              <a:cs typeface="Cambria Math"/>
            </a:rPr>
            <a:t>℃</a:t>
          </a:r>
          <a:r>
            <a:rPr lang="en-US" cap="none" sz="1000" b="1" i="0" u="none" baseline="0">
              <a:solidFill>
                <a:srgbClr val="000000"/>
              </a:solidFill>
              <a:latin typeface="+mn-ea"/>
              <a:ea typeface="+mn-ea"/>
              <a:cs typeface="+mn-ea"/>
            </a:rPr>
            <a:t>）＋</a:t>
          </a:r>
          <a:r>
            <a:rPr lang="en-US" cap="none" sz="1000" b="1" i="0" u="none" baseline="0">
              <a:solidFill>
                <a:srgbClr val="000000"/>
              </a:solidFill>
              <a:latin typeface="Cambria Math"/>
              <a:ea typeface="Cambria Math"/>
              <a:cs typeface="Cambria Math"/>
            </a:rPr>
            <a:t>15</a:t>
          </a:r>
          <a:r>
            <a:rPr lang="en-US" cap="none" sz="1000" b="1" i="0" u="none" baseline="0">
              <a:solidFill>
                <a:srgbClr val="000000"/>
              </a:solidFill>
              <a:latin typeface="+mn-ea"/>
              <a:ea typeface="+mn-ea"/>
              <a:cs typeface="+mn-ea"/>
            </a:rPr>
            <a:t>（</a:t>
          </a:r>
          <a:r>
            <a:rPr lang="en-US" cap="none" sz="1000" b="1" i="0" u="none" baseline="0">
              <a:solidFill>
                <a:srgbClr val="000000"/>
              </a:solidFill>
              <a:latin typeface="Cambria Math"/>
              <a:ea typeface="Cambria Math"/>
              <a:cs typeface="Cambria Math"/>
            </a:rPr>
            <a:t>℃</a:t>
          </a:r>
          <a:r>
            <a:rPr lang="en-US" cap="none" sz="1000" b="1"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a:t>
          </a:r>
          <a:r>
            <a:rPr lang="en-US" cap="none" sz="1000" b="1" i="0" u="none" baseline="0">
              <a:solidFill>
                <a:srgbClr val="000000"/>
              </a:solidFill>
              <a:latin typeface="+mn-ea"/>
              <a:ea typeface="+mn-ea"/>
              <a:cs typeface="+mn-ea"/>
            </a:rPr>
            <a:t>×</a:t>
          </a:r>
          <a:r>
            <a:rPr lang="en-US" cap="none" sz="1000" b="1" i="0" u="none" baseline="0">
              <a:solidFill>
                <a:srgbClr val="000000"/>
              </a:solidFill>
              <a:latin typeface="+mn-ea"/>
              <a:ea typeface="+mn-ea"/>
              <a:cs typeface="+mn-ea"/>
            </a:rPr>
            <a:t>検針票に記載された体積</a:t>
          </a:r>
          <a:r>
            <a:rPr lang="en-US" cap="none" sz="1000" b="1" i="0" u="none" baseline="0">
              <a:solidFill>
                <a:srgbClr val="000000"/>
              </a:solidFill>
              <a:latin typeface="+mn-ea"/>
              <a:ea typeface="+mn-ea"/>
              <a:cs typeface="+mn-ea"/>
            </a:rPr>
            <a:t>（使用量：㎥）</a:t>
          </a:r>
        </a:p>
      </xdr:txBody>
    </xdr:sp>
    <xdr:clientData/>
  </xdr:twoCellAnchor>
  <xdr:twoCellAnchor>
    <xdr:from>
      <xdr:col>61</xdr:col>
      <xdr:colOff>28575</xdr:colOff>
      <xdr:row>30</xdr:row>
      <xdr:rowOff>0</xdr:rowOff>
    </xdr:from>
    <xdr:to>
      <xdr:col>69</xdr:col>
      <xdr:colOff>542925</xdr:colOff>
      <xdr:row>49</xdr:row>
      <xdr:rowOff>1200150</xdr:rowOff>
    </xdr:to>
    <xdr:sp>
      <xdr:nvSpPr>
        <xdr:cNvPr id="17" name="角丸四角形吹き出し 49"/>
        <xdr:cNvSpPr>
          <a:spLocks/>
        </xdr:cNvSpPr>
      </xdr:nvSpPr>
      <xdr:spPr>
        <a:xfrm>
          <a:off x="25326975" y="8248650"/>
          <a:ext cx="5114925" cy="7486650"/>
        </a:xfrm>
        <a:prstGeom prst="wedgeRoundRectCallout">
          <a:avLst>
            <a:gd name="adj1" fmla="val -58768"/>
            <a:gd name="adj2" fmla="val -31509"/>
          </a:avLst>
        </a:prstGeom>
        <a:noFill/>
        <a:ln w="1905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62</xdr:col>
      <xdr:colOff>95250</xdr:colOff>
      <xdr:row>33</xdr:row>
      <xdr:rowOff>942975</xdr:rowOff>
    </xdr:from>
    <xdr:to>
      <xdr:col>69</xdr:col>
      <xdr:colOff>95250</xdr:colOff>
      <xdr:row>42</xdr:row>
      <xdr:rowOff>76200</xdr:rowOff>
    </xdr:to>
    <xdr:sp>
      <xdr:nvSpPr>
        <xdr:cNvPr id="18" name="コンテンツ プレースホルダー 2"/>
        <xdr:cNvSpPr>
          <a:spLocks/>
        </xdr:cNvSpPr>
      </xdr:nvSpPr>
      <xdr:spPr>
        <a:xfrm>
          <a:off x="25555575" y="10106025"/>
          <a:ext cx="4438650" cy="237172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a:t>
          </a:r>
          <a:r>
            <a:rPr lang="en-US" cap="none" sz="1200" b="1" i="0" u="none" baseline="0">
              <a:solidFill>
                <a:srgbClr val="000000"/>
              </a:solidFill>
            </a:rPr>
            <a:t>毎月の欄は・・・</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前期の同月と比較したり当期の他の月と比較して、</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著しく増減していないか確認しましょう。</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削減対策を開始したものについて、</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その効果はあがっているか、確認しましょう。</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著しい増減については内容を確認し、</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異常がないか確認しましょう。</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実績を振り返って、</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省エネ効果をさらに得るために改善すべきことを明確にしましょう。</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全従業員に情報を共有しましょう。</a:t>
          </a:r>
        </a:p>
      </xdr:txBody>
    </xdr:sp>
    <xdr:clientData/>
  </xdr:twoCellAnchor>
  <xdr:twoCellAnchor>
    <xdr:from>
      <xdr:col>61</xdr:col>
      <xdr:colOff>133350</xdr:colOff>
      <xdr:row>33</xdr:row>
      <xdr:rowOff>609600</xdr:rowOff>
    </xdr:from>
    <xdr:to>
      <xdr:col>64</xdr:col>
      <xdr:colOff>571500</xdr:colOff>
      <xdr:row>33</xdr:row>
      <xdr:rowOff>914400</xdr:rowOff>
    </xdr:to>
    <xdr:sp>
      <xdr:nvSpPr>
        <xdr:cNvPr id="19" name="タイトル 1"/>
        <xdr:cNvSpPr>
          <a:spLocks/>
        </xdr:cNvSpPr>
      </xdr:nvSpPr>
      <xdr:spPr>
        <a:xfrm>
          <a:off x="25431750" y="9772650"/>
          <a:ext cx="2038350" cy="304800"/>
        </a:xfrm>
        <a:prstGeom prst="rect">
          <a:avLst/>
        </a:prstGeom>
        <a:noFill/>
        <a:ln w="9525" cmpd="sng">
          <a:noFill/>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振り返り欄の活用方法</a:t>
          </a:r>
          <a:r>
            <a:rPr lang="en-US" cap="none" sz="1200" b="1" i="0" u="none" baseline="0">
              <a:solidFill>
                <a:srgbClr val="000000"/>
              </a:solidFill>
            </a:rPr>
            <a:t>】</a:t>
          </a:r>
        </a:p>
      </xdr:txBody>
    </xdr:sp>
    <xdr:clientData/>
  </xdr:twoCellAnchor>
  <xdr:twoCellAnchor>
    <xdr:from>
      <xdr:col>61</xdr:col>
      <xdr:colOff>28575</xdr:colOff>
      <xdr:row>6</xdr:row>
      <xdr:rowOff>123825</xdr:rowOff>
    </xdr:from>
    <xdr:to>
      <xdr:col>67</xdr:col>
      <xdr:colOff>209550</xdr:colOff>
      <xdr:row>29</xdr:row>
      <xdr:rowOff>190500</xdr:rowOff>
    </xdr:to>
    <xdr:sp>
      <xdr:nvSpPr>
        <xdr:cNvPr id="20" name="四角形吹き出し 7"/>
        <xdr:cNvSpPr>
          <a:spLocks/>
        </xdr:cNvSpPr>
      </xdr:nvSpPr>
      <xdr:spPr>
        <a:xfrm>
          <a:off x="25326975" y="1543050"/>
          <a:ext cx="3581400" cy="6591300"/>
        </a:xfrm>
        <a:prstGeom prst="wedgeRectCallout">
          <a:avLst>
            <a:gd name="adj1" fmla="val -56750"/>
            <a:gd name="adj2" fmla="val -40009"/>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62</xdr:col>
      <xdr:colOff>190500</xdr:colOff>
      <xdr:row>6</xdr:row>
      <xdr:rowOff>276225</xdr:rowOff>
    </xdr:from>
    <xdr:to>
      <xdr:col>66</xdr:col>
      <xdr:colOff>561975</xdr:colOff>
      <xdr:row>11</xdr:row>
      <xdr:rowOff>76200</xdr:rowOff>
    </xdr:to>
    <xdr:sp>
      <xdr:nvSpPr>
        <xdr:cNvPr id="21" name="テキスト ボックス 8"/>
        <xdr:cNvSpPr txBox="1">
          <a:spLocks noChangeArrowheads="1"/>
        </xdr:cNvSpPr>
      </xdr:nvSpPr>
      <xdr:spPr>
        <a:xfrm>
          <a:off x="25650825" y="1695450"/>
          <a:ext cx="3009900" cy="1438275"/>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評価</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について</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当期の目標と実績を比較し、</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達成度合いに応じて評価結果が表示されます</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評価結果イメージは、以下のとおりです。</a:t>
          </a:r>
        </a:p>
      </xdr:txBody>
    </xdr:sp>
    <xdr:clientData/>
  </xdr:twoCellAnchor>
  <xdr:twoCellAnchor>
    <xdr:from>
      <xdr:col>62</xdr:col>
      <xdr:colOff>752475</xdr:colOff>
      <xdr:row>12</xdr:row>
      <xdr:rowOff>104775</xdr:rowOff>
    </xdr:from>
    <xdr:to>
      <xdr:col>66</xdr:col>
      <xdr:colOff>342900</xdr:colOff>
      <xdr:row>28</xdr:row>
      <xdr:rowOff>161925</xdr:rowOff>
    </xdr:to>
    <xdr:grpSp>
      <xdr:nvGrpSpPr>
        <xdr:cNvPr id="22" name="グループ化 55"/>
        <xdr:cNvGrpSpPr>
          <a:grpSpLocks/>
        </xdr:cNvGrpSpPr>
      </xdr:nvGrpSpPr>
      <xdr:grpSpPr>
        <a:xfrm>
          <a:off x="26212800" y="3448050"/>
          <a:ext cx="2228850" cy="4352925"/>
          <a:chOff x="5943686" y="1785610"/>
          <a:chExt cx="2948794" cy="4605010"/>
        </a:xfrm>
        <a:solidFill>
          <a:srgbClr val="FFFFFF"/>
        </a:solidFill>
      </xdr:grpSpPr>
      <xdr:sp>
        <xdr:nvSpPr>
          <xdr:cNvPr id="23" name="直線コネクタ 56"/>
          <xdr:cNvSpPr>
            <a:spLocks/>
          </xdr:cNvSpPr>
        </xdr:nvSpPr>
        <xdr:spPr>
          <a:xfrm>
            <a:off x="6010034" y="1785610"/>
            <a:ext cx="0" cy="4605010"/>
          </a:xfrm>
          <a:prstGeom prst="line">
            <a:avLst/>
          </a:prstGeom>
          <a:noFill/>
          <a:ln w="38100" cmpd="sng">
            <a:solidFill>
              <a:srgbClr val="00206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4" name="円/楕円 57"/>
          <xdr:cNvSpPr>
            <a:spLocks/>
          </xdr:cNvSpPr>
        </xdr:nvSpPr>
        <xdr:spPr>
          <a:xfrm>
            <a:off x="5943686" y="2792956"/>
            <a:ext cx="143754" cy="141604"/>
          </a:xfrm>
          <a:prstGeom prst="ellipse">
            <a:avLst/>
          </a:prstGeom>
          <a:solidFill>
            <a:srgbClr val="4F81BD"/>
          </a:solidFill>
          <a:ln w="25400" cmpd="sng">
            <a:solidFill>
              <a:srgbClr val="00206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25" name="円/楕円 58"/>
          <xdr:cNvSpPr>
            <a:spLocks/>
          </xdr:cNvSpPr>
        </xdr:nvSpPr>
        <xdr:spPr>
          <a:xfrm>
            <a:off x="5943686" y="4083510"/>
            <a:ext cx="143754" cy="150814"/>
          </a:xfrm>
          <a:prstGeom prst="ellipse">
            <a:avLst/>
          </a:prstGeom>
          <a:solidFill>
            <a:srgbClr val="4F81BD"/>
          </a:solidFill>
          <a:ln w="25400" cmpd="sng">
            <a:solidFill>
              <a:srgbClr val="00206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26" name="円/楕円 59"/>
          <xdr:cNvSpPr>
            <a:spLocks/>
          </xdr:cNvSpPr>
        </xdr:nvSpPr>
        <xdr:spPr>
          <a:xfrm>
            <a:off x="5943686" y="5383274"/>
            <a:ext cx="143754" cy="141604"/>
          </a:xfrm>
          <a:prstGeom prst="ellipse">
            <a:avLst/>
          </a:prstGeom>
          <a:solidFill>
            <a:srgbClr val="4F81BD"/>
          </a:solidFill>
          <a:ln w="25400" cmpd="sng">
            <a:solidFill>
              <a:srgbClr val="00206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27" name="円/楕円 60"/>
          <xdr:cNvSpPr>
            <a:spLocks/>
          </xdr:cNvSpPr>
        </xdr:nvSpPr>
        <xdr:spPr>
          <a:xfrm>
            <a:off x="5943686" y="2944921"/>
            <a:ext cx="143754" cy="141604"/>
          </a:xfrm>
          <a:prstGeom prst="ellipse">
            <a:avLst/>
          </a:prstGeom>
          <a:solidFill>
            <a:srgbClr val="FFFFFF"/>
          </a:solidFill>
          <a:ln w="25400" cmpd="sng">
            <a:solidFill>
              <a:srgbClr val="00206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28" name="円/楕円 61"/>
          <xdr:cNvSpPr>
            <a:spLocks/>
          </xdr:cNvSpPr>
        </xdr:nvSpPr>
        <xdr:spPr>
          <a:xfrm>
            <a:off x="5943686" y="4234324"/>
            <a:ext cx="143754" cy="141604"/>
          </a:xfrm>
          <a:prstGeom prst="ellipse">
            <a:avLst/>
          </a:prstGeom>
          <a:solidFill>
            <a:srgbClr val="FFFFFF"/>
          </a:solidFill>
          <a:ln w="25400" cmpd="sng">
            <a:solidFill>
              <a:srgbClr val="00206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29" name="円/楕円 62"/>
          <xdr:cNvSpPr>
            <a:spLocks/>
          </xdr:cNvSpPr>
        </xdr:nvSpPr>
        <xdr:spPr>
          <a:xfrm>
            <a:off x="5943686" y="5523727"/>
            <a:ext cx="143754" cy="150814"/>
          </a:xfrm>
          <a:prstGeom prst="ellipse">
            <a:avLst/>
          </a:prstGeom>
          <a:solidFill>
            <a:srgbClr val="FFFFFF"/>
          </a:solidFill>
          <a:ln w="25400" cmpd="sng">
            <a:solidFill>
              <a:srgbClr val="00206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30" name="テキスト ボックス 35"/>
          <xdr:cNvSpPr txBox="1">
            <a:spLocks noChangeArrowheads="1"/>
          </xdr:cNvSpPr>
        </xdr:nvSpPr>
        <xdr:spPr>
          <a:xfrm>
            <a:off x="6087440" y="4073149"/>
            <a:ext cx="2584618" cy="343073"/>
          </a:xfrm>
          <a:prstGeom prst="rect">
            <a:avLst/>
          </a:prstGeom>
          <a:noFill/>
          <a:ln w="9525" cmpd="sng">
            <a:noFill/>
          </a:ln>
        </xdr:spPr>
        <xdr:txBody>
          <a:bodyPr vertOverflow="clip" wrap="square"/>
          <a:p>
            <a:pPr algn="l">
              <a:defRPr/>
            </a:pPr>
            <a:r>
              <a:rPr lang="en-US" cap="none" sz="1400" b="1" i="0" u="none" baseline="0">
                <a:solidFill>
                  <a:srgbClr val="000000"/>
                </a:solidFill>
              </a:rPr>
              <a:t>当期目標達成！</a:t>
            </a:r>
          </a:p>
        </xdr:txBody>
      </xdr:sp>
      <xdr:sp>
        <xdr:nvSpPr>
          <xdr:cNvPr id="31" name="テキスト ボックス 36"/>
          <xdr:cNvSpPr txBox="1">
            <a:spLocks noChangeArrowheads="1"/>
          </xdr:cNvSpPr>
        </xdr:nvSpPr>
        <xdr:spPr>
          <a:xfrm>
            <a:off x="6087440" y="2783746"/>
            <a:ext cx="2771866" cy="343073"/>
          </a:xfrm>
          <a:prstGeom prst="rect">
            <a:avLst/>
          </a:prstGeom>
          <a:noFill/>
          <a:ln w="9525"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当期目標プラス</a:t>
            </a:r>
            <a:r>
              <a:rPr lang="en-US" cap="none" sz="1400" b="1" i="0" u="none" baseline="0">
                <a:solidFill>
                  <a:srgbClr val="000000"/>
                </a:solidFill>
                <a:latin typeface="Calibri"/>
                <a:ea typeface="Calibri"/>
                <a:cs typeface="Calibri"/>
              </a:rPr>
              <a:t>10%</a:t>
            </a:r>
            <a:r>
              <a:rPr lang="en-US" cap="none" sz="1400" b="1" i="0" u="none" baseline="0">
                <a:solidFill>
                  <a:srgbClr val="000000"/>
                </a:solidFill>
                <a:latin typeface="ＭＳ Ｐゴシック"/>
                <a:ea typeface="ＭＳ Ｐゴシック"/>
                <a:cs typeface="ＭＳ Ｐゴシック"/>
              </a:rPr>
              <a:t>達成！</a:t>
            </a:r>
          </a:p>
        </xdr:txBody>
      </xdr:sp>
      <xdr:sp>
        <xdr:nvSpPr>
          <xdr:cNvPr id="32" name="テキスト ボックス 37"/>
          <xdr:cNvSpPr txBox="1">
            <a:spLocks noChangeArrowheads="1"/>
          </xdr:cNvSpPr>
        </xdr:nvSpPr>
        <xdr:spPr>
          <a:xfrm>
            <a:off x="6087440" y="5311896"/>
            <a:ext cx="2805040" cy="343073"/>
          </a:xfrm>
          <a:prstGeom prst="rect">
            <a:avLst/>
          </a:prstGeom>
          <a:noFill/>
          <a:ln w="9525"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当期目標マイナス</a:t>
            </a:r>
            <a:r>
              <a:rPr lang="en-US" cap="none" sz="1400" b="1" i="0" u="none" baseline="0">
                <a:solidFill>
                  <a:srgbClr val="000000"/>
                </a:solidFill>
                <a:latin typeface="Calibri"/>
                <a:ea typeface="Calibri"/>
                <a:cs typeface="Calibri"/>
              </a:rPr>
              <a:t>10%</a:t>
            </a:r>
          </a:p>
        </xdr:txBody>
      </xdr:sp>
    </xdr:grpSp>
    <xdr:clientData/>
  </xdr:twoCellAnchor>
  <xdr:twoCellAnchor>
    <xdr:from>
      <xdr:col>0</xdr:col>
      <xdr:colOff>438150</xdr:colOff>
      <xdr:row>8</xdr:row>
      <xdr:rowOff>457200</xdr:rowOff>
    </xdr:from>
    <xdr:to>
      <xdr:col>10</xdr:col>
      <xdr:colOff>438150</xdr:colOff>
      <xdr:row>10</xdr:row>
      <xdr:rowOff>47625</xdr:rowOff>
    </xdr:to>
    <xdr:sp>
      <xdr:nvSpPr>
        <xdr:cNvPr id="33" name="角丸四角形吹き出し 14"/>
        <xdr:cNvSpPr>
          <a:spLocks/>
        </xdr:cNvSpPr>
      </xdr:nvSpPr>
      <xdr:spPr>
        <a:xfrm>
          <a:off x="438150" y="2333625"/>
          <a:ext cx="6248400" cy="485775"/>
        </a:xfrm>
        <a:prstGeom prst="wedgeRoundRectCallout">
          <a:avLst>
            <a:gd name="adj1" fmla="val 141009"/>
            <a:gd name="adj2" fmla="val 16574"/>
          </a:avLst>
        </a:prstGeom>
        <a:noFill/>
        <a:ln w="1905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438150</xdr:colOff>
      <xdr:row>11</xdr:row>
      <xdr:rowOff>180975</xdr:rowOff>
    </xdr:from>
    <xdr:to>
      <xdr:col>12</xdr:col>
      <xdr:colOff>352425</xdr:colOff>
      <xdr:row>13</xdr:row>
      <xdr:rowOff>95250</xdr:rowOff>
    </xdr:to>
    <xdr:sp>
      <xdr:nvSpPr>
        <xdr:cNvPr id="34" name="角丸四角形吹き出し 87"/>
        <xdr:cNvSpPr>
          <a:spLocks/>
        </xdr:cNvSpPr>
      </xdr:nvSpPr>
      <xdr:spPr>
        <a:xfrm>
          <a:off x="438150" y="3238500"/>
          <a:ext cx="7572375" cy="485775"/>
        </a:xfrm>
        <a:prstGeom prst="wedgeRoundRectCallout">
          <a:avLst>
            <a:gd name="adj1" fmla="val 119203"/>
            <a:gd name="adj2" fmla="val 6768"/>
          </a:avLst>
        </a:prstGeom>
        <a:noFill/>
        <a:ln w="1905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16</xdr:col>
      <xdr:colOff>495300</xdr:colOff>
      <xdr:row>9</xdr:row>
      <xdr:rowOff>247650</xdr:rowOff>
    </xdr:from>
    <xdr:ext cx="447675" cy="552450"/>
    <xdr:sp>
      <xdr:nvSpPr>
        <xdr:cNvPr id="35" name="テキスト ボックス 88"/>
        <xdr:cNvSpPr txBox="1">
          <a:spLocks noChangeArrowheads="1"/>
        </xdr:cNvSpPr>
      </xdr:nvSpPr>
      <xdr:spPr>
        <a:xfrm>
          <a:off x="12172950" y="2733675"/>
          <a:ext cx="44767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800" b="1" i="0" u="none" baseline="0">
              <a:solidFill>
                <a:srgbClr val="FF0000"/>
              </a:solidFill>
            </a:rPr>
            <a:t>②</a:t>
          </a:r>
        </a:p>
      </xdr:txBody>
    </xdr:sp>
    <xdr:clientData/>
  </xdr:oneCellAnchor>
  <xdr:oneCellAnchor>
    <xdr:from>
      <xdr:col>18</xdr:col>
      <xdr:colOff>19050</xdr:colOff>
      <xdr:row>10</xdr:row>
      <xdr:rowOff>142875</xdr:rowOff>
    </xdr:from>
    <xdr:ext cx="447675" cy="552450"/>
    <xdr:sp>
      <xdr:nvSpPr>
        <xdr:cNvPr id="36" name="テキスト ボックス 89"/>
        <xdr:cNvSpPr txBox="1">
          <a:spLocks noChangeArrowheads="1"/>
        </xdr:cNvSpPr>
      </xdr:nvSpPr>
      <xdr:spPr>
        <a:xfrm>
          <a:off x="13106400" y="2914650"/>
          <a:ext cx="44767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800" b="1" i="0" u="none" baseline="0">
              <a:solidFill>
                <a:srgbClr val="FF0000"/>
              </a:solidFill>
            </a:rPr>
            <a:t>③</a:t>
          </a:r>
        </a:p>
      </xdr:txBody>
    </xdr:sp>
    <xdr:clientData/>
  </xdr:oneCellAnchor>
  <xdr:oneCellAnchor>
    <xdr:from>
      <xdr:col>14</xdr:col>
      <xdr:colOff>2228850</xdr:colOff>
      <xdr:row>25</xdr:row>
      <xdr:rowOff>133350</xdr:rowOff>
    </xdr:from>
    <xdr:ext cx="447675" cy="552450"/>
    <xdr:sp>
      <xdr:nvSpPr>
        <xdr:cNvPr id="37" name="テキスト ボックス 90"/>
        <xdr:cNvSpPr txBox="1">
          <a:spLocks noChangeArrowheads="1"/>
        </xdr:cNvSpPr>
      </xdr:nvSpPr>
      <xdr:spPr>
        <a:xfrm>
          <a:off x="10629900" y="6848475"/>
          <a:ext cx="44767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800" b="1" i="0" u="none" baseline="0">
              <a:solidFill>
                <a:srgbClr val="FF0000"/>
              </a:solidFill>
            </a:rPr>
            <a:t>⑤</a:t>
          </a:r>
        </a:p>
      </xdr:txBody>
    </xdr:sp>
    <xdr:clientData/>
  </xdr:oneCellAnchor>
  <xdr:twoCellAnchor>
    <xdr:from>
      <xdr:col>0</xdr:col>
      <xdr:colOff>438150</xdr:colOff>
      <xdr:row>14</xdr:row>
      <xdr:rowOff>180975</xdr:rowOff>
    </xdr:from>
    <xdr:to>
      <xdr:col>8</xdr:col>
      <xdr:colOff>257175</xdr:colOff>
      <xdr:row>16</xdr:row>
      <xdr:rowOff>95250</xdr:rowOff>
    </xdr:to>
    <xdr:sp>
      <xdr:nvSpPr>
        <xdr:cNvPr id="38" name="角丸四角形吹き出し 91"/>
        <xdr:cNvSpPr>
          <a:spLocks/>
        </xdr:cNvSpPr>
      </xdr:nvSpPr>
      <xdr:spPr>
        <a:xfrm>
          <a:off x="438150" y="4095750"/>
          <a:ext cx="4924425" cy="485775"/>
        </a:xfrm>
        <a:prstGeom prst="wedgeRoundRectCallout">
          <a:avLst>
            <a:gd name="adj1" fmla="val 209078"/>
            <a:gd name="adj2" fmla="val 185199"/>
          </a:avLst>
        </a:prstGeom>
        <a:noFill/>
        <a:ln w="1905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18</xdr:col>
      <xdr:colOff>28575</xdr:colOff>
      <xdr:row>16</xdr:row>
      <xdr:rowOff>142875</xdr:rowOff>
    </xdr:from>
    <xdr:ext cx="447675" cy="552450"/>
    <xdr:sp>
      <xdr:nvSpPr>
        <xdr:cNvPr id="39" name="テキスト ボックス 92"/>
        <xdr:cNvSpPr txBox="1">
          <a:spLocks noChangeArrowheads="1"/>
        </xdr:cNvSpPr>
      </xdr:nvSpPr>
      <xdr:spPr>
        <a:xfrm>
          <a:off x="13115925" y="4629150"/>
          <a:ext cx="44767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800" b="1" i="0" u="none" baseline="0">
              <a:solidFill>
                <a:srgbClr val="FF0000"/>
              </a:solidFill>
            </a:rPr>
            <a:t>④</a:t>
          </a:r>
        </a:p>
      </xdr:txBody>
    </xdr:sp>
    <xdr:clientData/>
  </xdr:oneCellAnchor>
  <xdr:twoCellAnchor>
    <xdr:from>
      <xdr:col>1</xdr:col>
      <xdr:colOff>85725</xdr:colOff>
      <xdr:row>43</xdr:row>
      <xdr:rowOff>152400</xdr:rowOff>
    </xdr:from>
    <xdr:to>
      <xdr:col>12</xdr:col>
      <xdr:colOff>247650</xdr:colOff>
      <xdr:row>49</xdr:row>
      <xdr:rowOff>238125</xdr:rowOff>
    </xdr:to>
    <xdr:sp>
      <xdr:nvSpPr>
        <xdr:cNvPr id="40" name="テキスト ボックス 44"/>
        <xdr:cNvSpPr txBox="1">
          <a:spLocks noChangeArrowheads="1"/>
        </xdr:cNvSpPr>
      </xdr:nvSpPr>
      <xdr:spPr>
        <a:xfrm>
          <a:off x="657225" y="12858750"/>
          <a:ext cx="7248525" cy="191452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参考</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○燃料については、「算定・報告・公表制度における算定方法排出係数一覧」</a:t>
          </a:r>
          <a:r>
            <a:rPr lang="en-US" cap="none" sz="1200" b="1" i="0" u="none" baseline="0">
              <a:solidFill>
                <a:srgbClr val="000000"/>
              </a:solidFill>
              <a:latin typeface="Calibri"/>
              <a:ea typeface="Calibri"/>
              <a:cs typeface="Calibri"/>
            </a:rPr>
            <a:t>Ⅱ-217</a:t>
          </a:r>
          <a:r>
            <a:rPr lang="en-US" cap="none" sz="1200" b="1" i="0" u="none" baseline="0">
              <a:solidFill>
                <a:srgbClr val="000000"/>
              </a:solidFill>
              <a:latin typeface="ＭＳ Ｐゴシック"/>
              <a:ea typeface="ＭＳ Ｐゴシック"/>
              <a:cs typeface="ＭＳ Ｐゴシック"/>
            </a:rPr>
            <a:t>ページに掲載されている</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「（参考１）　燃料の使用に関する排出係数（別表１</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別表２</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Calibri"/>
              <a:ea typeface="Calibri"/>
              <a:cs typeface="Calibri"/>
            </a:rPr>
            <a:t>(44/12)</a:t>
          </a:r>
          <a:r>
            <a:rPr lang="en-US" cap="none" sz="1200" b="1" i="0" u="none" baseline="0">
              <a:solidFill>
                <a:srgbClr val="000000"/>
              </a:solidFill>
              <a:latin typeface="ＭＳ Ｐゴシック"/>
              <a:ea typeface="ＭＳ Ｐゴシック"/>
              <a:cs typeface="ＭＳ Ｐゴシック"/>
            </a:rPr>
            <a:t>）」の値が設定されています（入力</a:t>
          </a:r>
          <a:r>
            <a:rPr lang="en-US" cap="none" sz="1200" b="1" i="0" u="none" baseline="0">
              <a:solidFill>
                <a:srgbClr val="000000"/>
              </a:solidFill>
              <a:latin typeface="ＭＳ Ｐゴシック"/>
              <a:ea typeface="ＭＳ Ｐゴシック"/>
              <a:cs typeface="ＭＳ Ｐゴシック"/>
            </a:rPr>
            <a:t>不要です</a:t>
          </a:r>
          <a:r>
            <a:rPr lang="en-US" cap="none" sz="1200" b="1"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http://ghg-santeikohyo.env.go.jp/files/calc/itiran.pdf</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また、</a:t>
          </a:r>
          <a:r>
            <a:rPr lang="en-US" cap="none" sz="1200" b="1" i="0" u="none" baseline="0">
              <a:solidFill>
                <a:srgbClr val="000000"/>
              </a:solidFill>
              <a:latin typeface="ＭＳ Ｐゴシック"/>
              <a:ea typeface="ＭＳ Ｐゴシック"/>
              <a:cs typeface="ＭＳ Ｐゴシック"/>
            </a:rPr>
            <a:t>排出係数の詳細については、下記を参照して下さい。</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http://ghg-santeikohyo.env.go.jp/calc</a:t>
          </a:r>
          <a:r>
            <a:rPr lang="en-US" cap="none" sz="1200" b="0" i="0" u="none" baseline="0">
              <a:solidFill>
                <a:srgbClr val="000000"/>
              </a:solidFill>
              <a:latin typeface="Calibri"/>
              <a:ea typeface="Calibri"/>
              <a:cs typeface="Calibri"/>
            </a:rPr>
            <a:t>
</a:t>
          </a:r>
        </a:p>
      </xdr:txBody>
    </xdr:sp>
    <xdr:clientData/>
  </xdr:twoCellAnchor>
  <xdr:twoCellAnchor>
    <xdr:from>
      <xdr:col>0</xdr:col>
      <xdr:colOff>438150</xdr:colOff>
      <xdr:row>36</xdr:row>
      <xdr:rowOff>19050</xdr:rowOff>
    </xdr:from>
    <xdr:to>
      <xdr:col>12</xdr:col>
      <xdr:colOff>409575</xdr:colOff>
      <xdr:row>49</xdr:row>
      <xdr:rowOff>504825</xdr:rowOff>
    </xdr:to>
    <xdr:sp>
      <xdr:nvSpPr>
        <xdr:cNvPr id="41" name="角丸四角形吹き出し 94"/>
        <xdr:cNvSpPr>
          <a:spLocks/>
        </xdr:cNvSpPr>
      </xdr:nvSpPr>
      <xdr:spPr>
        <a:xfrm>
          <a:off x="438150" y="10858500"/>
          <a:ext cx="7629525" cy="4181475"/>
        </a:xfrm>
        <a:prstGeom prst="wedgeRoundRectCallout">
          <a:avLst>
            <a:gd name="adj1" fmla="val 88671"/>
            <a:gd name="adj2" fmla="val -24342"/>
          </a:avLst>
        </a:prstGeom>
        <a:noFill/>
        <a:ln w="1905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14</xdr:col>
      <xdr:colOff>2247900</xdr:colOff>
      <xdr:row>40</xdr:row>
      <xdr:rowOff>180975</xdr:rowOff>
    </xdr:from>
    <xdr:ext cx="447675" cy="552450"/>
    <xdr:sp>
      <xdr:nvSpPr>
        <xdr:cNvPr id="42" name="テキスト ボックス 95"/>
        <xdr:cNvSpPr txBox="1">
          <a:spLocks noChangeArrowheads="1"/>
        </xdr:cNvSpPr>
      </xdr:nvSpPr>
      <xdr:spPr>
        <a:xfrm>
          <a:off x="10648950" y="11972925"/>
          <a:ext cx="44767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800" b="1" i="0" u="none" baseline="0">
              <a:solidFill>
                <a:srgbClr val="FF0000"/>
              </a:solidFill>
            </a:rPr>
            <a:t>⑥</a:t>
          </a:r>
        </a:p>
      </xdr:txBody>
    </xdr:sp>
    <xdr:clientData/>
  </xdr:oneCellAnchor>
  <xdr:twoCellAnchor>
    <xdr:from>
      <xdr:col>0</xdr:col>
      <xdr:colOff>438150</xdr:colOff>
      <xdr:row>4</xdr:row>
      <xdr:rowOff>161925</xdr:rowOff>
    </xdr:from>
    <xdr:to>
      <xdr:col>10</xdr:col>
      <xdr:colOff>190500</xdr:colOff>
      <xdr:row>6</xdr:row>
      <xdr:rowOff>85725</xdr:rowOff>
    </xdr:to>
    <xdr:sp>
      <xdr:nvSpPr>
        <xdr:cNvPr id="43" name="角丸四角形吹き出し 96"/>
        <xdr:cNvSpPr>
          <a:spLocks/>
        </xdr:cNvSpPr>
      </xdr:nvSpPr>
      <xdr:spPr>
        <a:xfrm>
          <a:off x="438150" y="971550"/>
          <a:ext cx="6000750" cy="533400"/>
        </a:xfrm>
        <a:prstGeom prst="wedgeRoundRectCallout">
          <a:avLst>
            <a:gd name="adj1" fmla="val 106935"/>
            <a:gd name="adj2" fmla="val 8620"/>
          </a:avLst>
        </a:prstGeom>
        <a:noFill/>
        <a:ln w="1905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438150</xdr:colOff>
      <xdr:row>4</xdr:row>
      <xdr:rowOff>161925</xdr:rowOff>
    </xdr:from>
    <xdr:to>
      <xdr:col>10</xdr:col>
      <xdr:colOff>200025</xdr:colOff>
      <xdr:row>6</xdr:row>
      <xdr:rowOff>76200</xdr:rowOff>
    </xdr:to>
    <xdr:sp>
      <xdr:nvSpPr>
        <xdr:cNvPr id="44" name="角丸四角形吹き出し 97"/>
        <xdr:cNvSpPr>
          <a:spLocks/>
        </xdr:cNvSpPr>
      </xdr:nvSpPr>
      <xdr:spPr>
        <a:xfrm>
          <a:off x="438150" y="971550"/>
          <a:ext cx="6010275" cy="523875"/>
        </a:xfrm>
        <a:prstGeom prst="wedgeRoundRectCallout">
          <a:avLst>
            <a:gd name="adj1" fmla="val 148689"/>
            <a:gd name="adj2" fmla="val 108814"/>
          </a:avLst>
        </a:prstGeom>
        <a:noFill/>
        <a:ln w="1905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17</xdr:col>
      <xdr:colOff>323850</xdr:colOff>
      <xdr:row>5</xdr:row>
      <xdr:rowOff>152400</xdr:rowOff>
    </xdr:from>
    <xdr:ext cx="447675" cy="552450"/>
    <xdr:sp>
      <xdr:nvSpPr>
        <xdr:cNvPr id="45" name="テキスト ボックス 98"/>
        <xdr:cNvSpPr txBox="1">
          <a:spLocks noChangeArrowheads="1"/>
        </xdr:cNvSpPr>
      </xdr:nvSpPr>
      <xdr:spPr>
        <a:xfrm>
          <a:off x="12573000" y="1266825"/>
          <a:ext cx="44767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800" b="1" i="0" u="none" baseline="0">
              <a:solidFill>
                <a:srgbClr val="FF0000"/>
              </a:solidFill>
            </a:rPr>
            <a:t>①</a:t>
          </a:r>
        </a:p>
      </xdr:txBody>
    </xdr:sp>
    <xdr:clientData/>
  </xdr:oneCellAnchor>
  <xdr:twoCellAnchor>
    <xdr:from>
      <xdr:col>56</xdr:col>
      <xdr:colOff>704850</xdr:colOff>
      <xdr:row>3</xdr:row>
      <xdr:rowOff>133350</xdr:rowOff>
    </xdr:from>
    <xdr:to>
      <xdr:col>66</xdr:col>
      <xdr:colOff>257175</xdr:colOff>
      <xdr:row>5</xdr:row>
      <xdr:rowOff>85725</xdr:rowOff>
    </xdr:to>
    <xdr:sp>
      <xdr:nvSpPr>
        <xdr:cNvPr id="46" name="角丸四角形吹き出し 99"/>
        <xdr:cNvSpPr>
          <a:spLocks/>
        </xdr:cNvSpPr>
      </xdr:nvSpPr>
      <xdr:spPr>
        <a:xfrm>
          <a:off x="22479000" y="714375"/>
          <a:ext cx="5876925" cy="485775"/>
        </a:xfrm>
        <a:prstGeom prst="wedgeRoundRectCallout">
          <a:avLst>
            <a:gd name="adj1" fmla="val -39638"/>
            <a:gd name="adj2" fmla="val 206768"/>
          </a:avLst>
        </a:prstGeom>
        <a:noFill/>
        <a:ln w="1905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56</xdr:col>
      <xdr:colOff>762000</xdr:colOff>
      <xdr:row>5</xdr:row>
      <xdr:rowOff>171450</xdr:rowOff>
    </xdr:from>
    <xdr:ext cx="447675" cy="552450"/>
    <xdr:sp>
      <xdr:nvSpPr>
        <xdr:cNvPr id="47" name="テキスト ボックス 100"/>
        <xdr:cNvSpPr txBox="1">
          <a:spLocks noChangeArrowheads="1"/>
        </xdr:cNvSpPr>
      </xdr:nvSpPr>
      <xdr:spPr>
        <a:xfrm>
          <a:off x="22536150" y="1285875"/>
          <a:ext cx="44767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800" b="1" i="0" u="none" baseline="0">
              <a:solidFill>
                <a:srgbClr val="FF0000"/>
              </a:solidFill>
            </a:rPr>
            <a:t>⑦</a:t>
          </a:r>
        </a:p>
      </xdr:txBody>
    </xdr:sp>
    <xdr:clientData/>
  </xdr:oneCellAnchor>
  <xdr:oneCellAnchor>
    <xdr:from>
      <xdr:col>59</xdr:col>
      <xdr:colOff>161925</xdr:colOff>
      <xdr:row>33</xdr:row>
      <xdr:rowOff>581025</xdr:rowOff>
    </xdr:from>
    <xdr:ext cx="447675" cy="552450"/>
    <xdr:sp>
      <xdr:nvSpPr>
        <xdr:cNvPr id="48" name="テキスト ボックス 101"/>
        <xdr:cNvSpPr txBox="1">
          <a:spLocks noChangeArrowheads="1"/>
        </xdr:cNvSpPr>
      </xdr:nvSpPr>
      <xdr:spPr>
        <a:xfrm>
          <a:off x="24450675" y="9744075"/>
          <a:ext cx="44767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800" b="1" i="0" u="none" baseline="0">
              <a:solidFill>
                <a:srgbClr val="FF0000"/>
              </a:solidFill>
            </a:rPr>
            <a:t>⑧</a:t>
          </a:r>
        </a:p>
      </xdr:txBody>
    </xdr:sp>
    <xdr:clientData/>
  </xdr:oneCellAnchor>
  <xdr:twoCellAnchor>
    <xdr:from>
      <xdr:col>63</xdr:col>
      <xdr:colOff>66675</xdr:colOff>
      <xdr:row>31</xdr:row>
      <xdr:rowOff>228600</xdr:rowOff>
    </xdr:from>
    <xdr:to>
      <xdr:col>69</xdr:col>
      <xdr:colOff>466725</xdr:colOff>
      <xdr:row>33</xdr:row>
      <xdr:rowOff>638175</xdr:rowOff>
    </xdr:to>
    <xdr:sp>
      <xdr:nvSpPr>
        <xdr:cNvPr id="49" name="テキスト ボックス 1"/>
        <xdr:cNvSpPr txBox="1">
          <a:spLocks noChangeArrowheads="1"/>
        </xdr:cNvSpPr>
      </xdr:nvSpPr>
      <xdr:spPr>
        <a:xfrm>
          <a:off x="26365200" y="8782050"/>
          <a:ext cx="4000500" cy="1019175"/>
        </a:xfrm>
        <a:prstGeom prst="rect">
          <a:avLst/>
        </a:prstGeom>
        <a:solidFill>
          <a:srgbClr val="FFFFFF"/>
        </a:solidFill>
        <a:ln w="9525" cmpd="sng">
          <a:noFill/>
        </a:ln>
      </xdr:spPr>
      <xdr:txBody>
        <a:bodyPr vertOverflow="clip" wrap="square"/>
        <a:p>
          <a:pPr algn="l">
            <a:defRPr/>
          </a:pPr>
          <a:r>
            <a:rPr lang="en-US" cap="none" sz="2000" b="1" i="0" u="none" baseline="0">
              <a:solidFill>
                <a:srgbClr val="FF0000"/>
              </a:solidFill>
              <a:latin typeface="ＭＳ Ｐゴシック"/>
              <a:ea typeface="ＭＳ Ｐゴシック"/>
              <a:cs typeface="ＭＳ Ｐゴシック"/>
            </a:rPr>
            <a:t>⑧</a:t>
          </a:r>
          <a:r>
            <a:rPr lang="en-US" cap="none" sz="2000" b="1" i="0" u="none" baseline="0">
              <a:solidFill>
                <a:srgbClr val="000000"/>
              </a:solidFill>
              <a:latin typeface="ＭＳ Ｐゴシック"/>
              <a:ea typeface="ＭＳ Ｐゴシック"/>
              <a:cs typeface="ＭＳ Ｐゴシック"/>
            </a:rPr>
            <a:t>：下記の</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振り返り欄の活用方法</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を参考に、入力してください。</a:t>
          </a:r>
        </a:p>
      </xdr:txBody>
    </xdr:sp>
    <xdr:clientData/>
  </xdr:twoCellAnchor>
  <xdr:twoCellAnchor>
    <xdr:from>
      <xdr:col>63</xdr:col>
      <xdr:colOff>9525</xdr:colOff>
      <xdr:row>26</xdr:row>
      <xdr:rowOff>9525</xdr:rowOff>
    </xdr:from>
    <xdr:to>
      <xdr:col>66</xdr:col>
      <xdr:colOff>219075</xdr:colOff>
      <xdr:row>28</xdr:row>
      <xdr:rowOff>57150</xdr:rowOff>
    </xdr:to>
    <xdr:sp>
      <xdr:nvSpPr>
        <xdr:cNvPr id="50" name="テキスト ボックス 44"/>
        <xdr:cNvSpPr txBox="1">
          <a:spLocks noChangeArrowheads="1"/>
        </xdr:cNvSpPr>
      </xdr:nvSpPr>
      <xdr:spPr>
        <a:xfrm>
          <a:off x="26308050" y="7038975"/>
          <a:ext cx="2009775" cy="657225"/>
        </a:xfrm>
        <a:prstGeom prst="rect">
          <a:avLst/>
        </a:prstGeom>
        <a:noFill/>
        <a:ln w="9525" cmpd="sng">
          <a:noFill/>
        </a:ln>
      </xdr:spPr>
      <xdr:txBody>
        <a:bodyPr vertOverflow="clip" wrap="square"/>
        <a:p>
          <a:pPr algn="l">
            <a:defRPr/>
          </a:pPr>
          <a:r>
            <a:rPr lang="en-US" cap="none" sz="4000" b="0" i="0" u="none" baseline="0">
              <a:solidFill>
                <a:srgbClr val="000000"/>
              </a:solidFill>
            </a:rPr>
            <a:t>×</a:t>
          </a:r>
        </a:p>
      </xdr:txBody>
    </xdr:sp>
    <xdr:clientData/>
  </xdr:twoCellAnchor>
  <xdr:twoCellAnchor>
    <xdr:from>
      <xdr:col>63</xdr:col>
      <xdr:colOff>9525</xdr:colOff>
      <xdr:row>21</xdr:row>
      <xdr:rowOff>219075</xdr:rowOff>
    </xdr:from>
    <xdr:to>
      <xdr:col>66</xdr:col>
      <xdr:colOff>219075</xdr:colOff>
      <xdr:row>24</xdr:row>
      <xdr:rowOff>114300</xdr:rowOff>
    </xdr:to>
    <xdr:sp>
      <xdr:nvSpPr>
        <xdr:cNvPr id="51" name="テキスト ボックス 44"/>
        <xdr:cNvSpPr txBox="1">
          <a:spLocks noChangeArrowheads="1"/>
        </xdr:cNvSpPr>
      </xdr:nvSpPr>
      <xdr:spPr>
        <a:xfrm>
          <a:off x="26308050" y="6000750"/>
          <a:ext cx="2009775" cy="514350"/>
        </a:xfrm>
        <a:prstGeom prst="rect">
          <a:avLst/>
        </a:prstGeom>
        <a:noFill/>
        <a:ln w="9525" cmpd="sng">
          <a:noFill/>
        </a:ln>
      </xdr:spPr>
      <xdr:txBody>
        <a:bodyPr vertOverflow="clip" wrap="square"/>
        <a:p>
          <a:pPr algn="l">
            <a:defRPr/>
          </a:pPr>
          <a:r>
            <a:rPr lang="en-US" cap="none" sz="4000" b="0" i="0" u="none" baseline="0">
              <a:solidFill>
                <a:srgbClr val="000000"/>
              </a:solidFill>
            </a:rPr>
            <a:t>▲</a:t>
          </a:r>
        </a:p>
      </xdr:txBody>
    </xdr:sp>
    <xdr:clientData/>
  </xdr:twoCellAnchor>
  <xdr:twoCellAnchor>
    <xdr:from>
      <xdr:col>63</xdr:col>
      <xdr:colOff>9525</xdr:colOff>
      <xdr:row>17</xdr:row>
      <xdr:rowOff>47625</xdr:rowOff>
    </xdr:from>
    <xdr:to>
      <xdr:col>66</xdr:col>
      <xdr:colOff>219075</xdr:colOff>
      <xdr:row>19</xdr:row>
      <xdr:rowOff>133350</xdr:rowOff>
    </xdr:to>
    <xdr:sp>
      <xdr:nvSpPr>
        <xdr:cNvPr id="52" name="テキスト ボックス 44"/>
        <xdr:cNvSpPr txBox="1">
          <a:spLocks noChangeArrowheads="1"/>
        </xdr:cNvSpPr>
      </xdr:nvSpPr>
      <xdr:spPr>
        <a:xfrm>
          <a:off x="26308050" y="4819650"/>
          <a:ext cx="2009775" cy="657225"/>
        </a:xfrm>
        <a:prstGeom prst="rect">
          <a:avLst/>
        </a:prstGeom>
        <a:noFill/>
        <a:ln w="9525" cmpd="sng">
          <a:noFill/>
        </a:ln>
      </xdr:spPr>
      <xdr:txBody>
        <a:bodyPr vertOverflow="clip" wrap="square"/>
        <a:p>
          <a:pPr algn="l">
            <a:defRPr/>
          </a:pPr>
          <a:r>
            <a:rPr lang="en-US" cap="none" sz="4000" b="0" i="0" u="none" baseline="0">
              <a:solidFill>
                <a:srgbClr val="000000"/>
              </a:solidFill>
            </a:rPr>
            <a:t>☆</a:t>
          </a:r>
        </a:p>
      </xdr:txBody>
    </xdr:sp>
    <xdr:clientData/>
  </xdr:twoCellAnchor>
  <xdr:twoCellAnchor>
    <xdr:from>
      <xdr:col>63</xdr:col>
      <xdr:colOff>9525</xdr:colOff>
      <xdr:row>13</xdr:row>
      <xdr:rowOff>19050</xdr:rowOff>
    </xdr:from>
    <xdr:to>
      <xdr:col>66</xdr:col>
      <xdr:colOff>371475</xdr:colOff>
      <xdr:row>15</xdr:row>
      <xdr:rowOff>104775</xdr:rowOff>
    </xdr:to>
    <xdr:sp>
      <xdr:nvSpPr>
        <xdr:cNvPr id="53" name="テキスト ボックス 44"/>
        <xdr:cNvSpPr txBox="1">
          <a:spLocks noChangeArrowheads="1"/>
        </xdr:cNvSpPr>
      </xdr:nvSpPr>
      <xdr:spPr>
        <a:xfrm>
          <a:off x="26308050" y="3648075"/>
          <a:ext cx="2162175" cy="657225"/>
        </a:xfrm>
        <a:prstGeom prst="rect">
          <a:avLst/>
        </a:prstGeom>
        <a:noFill/>
        <a:ln w="9525" cmpd="sng">
          <a:noFill/>
        </a:ln>
      </xdr:spPr>
      <xdr:txBody>
        <a:bodyPr vertOverflow="clip" wrap="square"/>
        <a:p>
          <a:pPr algn="l">
            <a:defRPr/>
          </a:pPr>
          <a:r>
            <a:rPr lang="en-US" cap="none" sz="4000" b="0" i="0" u="none" baseline="0">
              <a:solidFill>
                <a:srgbClr val="000000"/>
              </a:solidFill>
            </a:rPr>
            <a:t>☆☆☆</a:t>
          </a:r>
        </a:p>
      </xdr:txBody>
    </xdr:sp>
    <xdr:clientData/>
  </xdr:twoCellAnchor>
  <xdr:twoCellAnchor>
    <xdr:from>
      <xdr:col>1</xdr:col>
      <xdr:colOff>790575</xdr:colOff>
      <xdr:row>40</xdr:row>
      <xdr:rowOff>276225</xdr:rowOff>
    </xdr:from>
    <xdr:to>
      <xdr:col>11</xdr:col>
      <xdr:colOff>19050</xdr:colOff>
      <xdr:row>42</xdr:row>
      <xdr:rowOff>238125</xdr:rowOff>
    </xdr:to>
    <xdr:sp>
      <xdr:nvSpPr>
        <xdr:cNvPr id="54" name="テキスト ボックス 2"/>
        <xdr:cNvSpPr txBox="1">
          <a:spLocks noChangeArrowheads="1"/>
        </xdr:cNvSpPr>
      </xdr:nvSpPr>
      <xdr:spPr>
        <a:xfrm>
          <a:off x="1362075" y="12068175"/>
          <a:ext cx="5476875" cy="57150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rPr>
            <a:t>（注）電気の排出係数は毎年変わりますが、本様式では算定初年度に入力した排出係数をそのまま適用するので、年度毎に変更する必要はありません。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10</xdr:row>
      <xdr:rowOff>19050</xdr:rowOff>
    </xdr:from>
    <xdr:to>
      <xdr:col>10</xdr:col>
      <xdr:colOff>581025</xdr:colOff>
      <xdr:row>12</xdr:row>
      <xdr:rowOff>142875</xdr:rowOff>
    </xdr:to>
    <xdr:sp>
      <xdr:nvSpPr>
        <xdr:cNvPr id="1" name="大かっこ 1"/>
        <xdr:cNvSpPr>
          <a:spLocks/>
        </xdr:cNvSpPr>
      </xdr:nvSpPr>
      <xdr:spPr>
        <a:xfrm>
          <a:off x="3857625" y="1628775"/>
          <a:ext cx="2381250"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295275</xdr:colOff>
      <xdr:row>38</xdr:row>
      <xdr:rowOff>0</xdr:rowOff>
    </xdr:from>
    <xdr:to>
      <xdr:col>10</xdr:col>
      <xdr:colOff>447675</xdr:colOff>
      <xdr:row>45</xdr:row>
      <xdr:rowOff>152400</xdr:rowOff>
    </xdr:to>
    <xdr:sp>
      <xdr:nvSpPr>
        <xdr:cNvPr id="2" name="右中かっこ 2"/>
        <xdr:cNvSpPr>
          <a:spLocks/>
        </xdr:cNvSpPr>
      </xdr:nvSpPr>
      <xdr:spPr>
        <a:xfrm>
          <a:off x="5953125" y="5953125"/>
          <a:ext cx="161925" cy="1152525"/>
        </a:xfrm>
        <a:prstGeom prst="rightBrace">
          <a:avLst>
            <a:gd name="adj1" fmla="val -48708"/>
            <a:gd name="adj2" fmla="val -4749"/>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219075</xdr:colOff>
      <xdr:row>4</xdr:row>
      <xdr:rowOff>76200</xdr:rowOff>
    </xdr:from>
    <xdr:to>
      <xdr:col>25</xdr:col>
      <xdr:colOff>257175</xdr:colOff>
      <xdr:row>26</xdr:row>
      <xdr:rowOff>95250</xdr:rowOff>
    </xdr:to>
    <xdr:sp>
      <xdr:nvSpPr>
        <xdr:cNvPr id="3" name="角丸四角形吹き出し 3"/>
        <xdr:cNvSpPr>
          <a:spLocks/>
        </xdr:cNvSpPr>
      </xdr:nvSpPr>
      <xdr:spPr>
        <a:xfrm>
          <a:off x="10915650" y="828675"/>
          <a:ext cx="2438400" cy="3314700"/>
        </a:xfrm>
        <a:prstGeom prst="wedgeRoundRectCallout">
          <a:avLst>
            <a:gd name="adj1" fmla="val -67402"/>
            <a:gd name="adj2" fmla="val 25462"/>
          </a:avLst>
        </a:prstGeom>
        <a:noFill/>
        <a:ln w="1905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21</xdr:col>
      <xdr:colOff>485775</xdr:colOff>
      <xdr:row>5</xdr:row>
      <xdr:rowOff>57150</xdr:rowOff>
    </xdr:from>
    <xdr:to>
      <xdr:col>24</xdr:col>
      <xdr:colOff>581025</xdr:colOff>
      <xdr:row>26</xdr:row>
      <xdr:rowOff>19050</xdr:rowOff>
    </xdr:to>
    <xdr:pic>
      <xdr:nvPicPr>
        <xdr:cNvPr id="4" name="図 7"/>
        <xdr:cNvPicPr preferRelativeResize="1">
          <a:picLocks noChangeAspect="1"/>
        </xdr:cNvPicPr>
      </xdr:nvPicPr>
      <xdr:blipFill>
        <a:blip r:embed="rId1"/>
        <a:stretch>
          <a:fillRect/>
        </a:stretch>
      </xdr:blipFill>
      <xdr:spPr>
        <a:xfrm>
          <a:off x="11182350" y="952500"/>
          <a:ext cx="1895475" cy="3114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10</xdr:row>
      <xdr:rowOff>19050</xdr:rowOff>
    </xdr:from>
    <xdr:to>
      <xdr:col>10</xdr:col>
      <xdr:colOff>581025</xdr:colOff>
      <xdr:row>12</xdr:row>
      <xdr:rowOff>142875</xdr:rowOff>
    </xdr:to>
    <xdr:sp>
      <xdr:nvSpPr>
        <xdr:cNvPr id="1" name="大かっこ 1"/>
        <xdr:cNvSpPr>
          <a:spLocks/>
        </xdr:cNvSpPr>
      </xdr:nvSpPr>
      <xdr:spPr>
        <a:xfrm>
          <a:off x="3857625" y="1628775"/>
          <a:ext cx="2381250"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295275</xdr:colOff>
      <xdr:row>38</xdr:row>
      <xdr:rowOff>0</xdr:rowOff>
    </xdr:from>
    <xdr:to>
      <xdr:col>10</xdr:col>
      <xdr:colOff>447675</xdr:colOff>
      <xdr:row>45</xdr:row>
      <xdr:rowOff>152400</xdr:rowOff>
    </xdr:to>
    <xdr:sp>
      <xdr:nvSpPr>
        <xdr:cNvPr id="2" name="右中かっこ 2"/>
        <xdr:cNvSpPr>
          <a:spLocks/>
        </xdr:cNvSpPr>
      </xdr:nvSpPr>
      <xdr:spPr>
        <a:xfrm>
          <a:off x="5953125" y="5991225"/>
          <a:ext cx="161925" cy="1152525"/>
        </a:xfrm>
        <a:prstGeom prst="rightBrace">
          <a:avLst>
            <a:gd name="adj1" fmla="val -48708"/>
            <a:gd name="adj2" fmla="val -4749"/>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219075</xdr:colOff>
      <xdr:row>4</xdr:row>
      <xdr:rowOff>76200</xdr:rowOff>
    </xdr:from>
    <xdr:to>
      <xdr:col>25</xdr:col>
      <xdr:colOff>257175</xdr:colOff>
      <xdr:row>26</xdr:row>
      <xdr:rowOff>95250</xdr:rowOff>
    </xdr:to>
    <xdr:sp>
      <xdr:nvSpPr>
        <xdr:cNvPr id="3" name="角丸四角形吹き出し 3"/>
        <xdr:cNvSpPr>
          <a:spLocks/>
        </xdr:cNvSpPr>
      </xdr:nvSpPr>
      <xdr:spPr>
        <a:xfrm>
          <a:off x="10915650" y="828675"/>
          <a:ext cx="2438400" cy="3314700"/>
        </a:xfrm>
        <a:prstGeom prst="wedgeRoundRectCallout">
          <a:avLst>
            <a:gd name="adj1" fmla="val -67402"/>
            <a:gd name="adj2" fmla="val 25462"/>
          </a:avLst>
        </a:prstGeom>
        <a:noFill/>
        <a:ln w="1905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21</xdr:col>
      <xdr:colOff>485775</xdr:colOff>
      <xdr:row>5</xdr:row>
      <xdr:rowOff>57150</xdr:rowOff>
    </xdr:from>
    <xdr:to>
      <xdr:col>24</xdr:col>
      <xdr:colOff>581025</xdr:colOff>
      <xdr:row>26</xdr:row>
      <xdr:rowOff>19050</xdr:rowOff>
    </xdr:to>
    <xdr:pic>
      <xdr:nvPicPr>
        <xdr:cNvPr id="4" name="図 7"/>
        <xdr:cNvPicPr preferRelativeResize="1">
          <a:picLocks noChangeAspect="1"/>
        </xdr:cNvPicPr>
      </xdr:nvPicPr>
      <xdr:blipFill>
        <a:blip r:embed="rId1"/>
        <a:stretch>
          <a:fillRect/>
        </a:stretch>
      </xdr:blipFill>
      <xdr:spPr>
        <a:xfrm>
          <a:off x="11182350" y="952500"/>
          <a:ext cx="1895475" cy="3114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ptyo0755\Client2\119165-03\H24&#24230;&#26989;&#21209;\24%20&#20013;&#23567;&#20225;&#26989;&#65381;&#33258;&#27835;&#20307;&#12460;&#12452;&#12489;&#12521;&#12452;&#12531;\&#31639;&#23450;&#22577;&#21578;&#12510;&#12491;&#12517;&#12450;&#12523;\&#38291;&#28716;&#28857;&#26908;&#32080;&#26524;\&#9313;&#27096;&#24335;1&#12392;&#65299;_2012120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設定"/>
      <sheetName val="入力画面"/>
      <sheetName val="データシート"/>
      <sheetName val="様式1 エネルギー管理表(テンプレート)"/>
      <sheetName val="様式3 報告書"/>
      <sheetName val="排出係数"/>
      <sheetName val="電気事業者別排出係数"/>
      <sheetName val="日本標準産業分類"/>
    </sheetNames>
    <sheetDataSet>
      <sheetData sheetId="0">
        <row r="4">
          <cell r="E4">
            <v>2012</v>
          </cell>
        </row>
        <row r="8">
          <cell r="E8" t="str">
            <v>中部電力株式会社</v>
          </cell>
        </row>
      </sheetData>
      <sheetData sheetId="5">
        <row r="1">
          <cell r="A1" t="str">
            <v>データ種別</v>
          </cell>
          <cell r="B1" t="str">
            <v>内容</v>
          </cell>
          <cell r="C1" t="str">
            <v>排出係数</v>
          </cell>
          <cell r="D1" t="str">
            <v>単位</v>
          </cell>
        </row>
        <row r="2">
          <cell r="A2">
            <v>10</v>
          </cell>
          <cell r="B2" t="str">
            <v>購入電力(昼間8時～22時)</v>
          </cell>
          <cell r="C2">
            <v>0.000518</v>
          </cell>
          <cell r="D2" t="str">
            <v>kg-CO2/kWh</v>
          </cell>
        </row>
        <row r="3">
          <cell r="A3">
            <v>11</v>
          </cell>
          <cell r="B3" t="str">
            <v>購入電力(夜間22時～翌日8時)</v>
          </cell>
          <cell r="C3">
            <v>0.000518</v>
          </cell>
          <cell r="D3" t="str">
            <v>kg-CO2/kWh</v>
          </cell>
        </row>
        <row r="4">
          <cell r="A4">
            <v>12</v>
          </cell>
          <cell r="B4" t="str">
            <v>都市ガス</v>
          </cell>
          <cell r="C4">
            <v>0.0022299999999999998</v>
          </cell>
          <cell r="D4" t="str">
            <v>kg-CO2/m3</v>
          </cell>
        </row>
        <row r="5">
          <cell r="A5">
            <v>13</v>
          </cell>
          <cell r="B5" t="str">
            <v>液化石油ガス(LPG）</v>
          </cell>
          <cell r="C5">
            <v>0.003</v>
          </cell>
          <cell r="D5" t="str">
            <v>kg-CO2/kg</v>
          </cell>
        </row>
        <row r="6">
          <cell r="A6">
            <v>14</v>
          </cell>
          <cell r="B6" t="str">
            <v>液化天然ガス(LＮG）</v>
          </cell>
          <cell r="C6">
            <v>0.0027</v>
          </cell>
          <cell r="D6" t="str">
            <v>kg-CO2/kg</v>
          </cell>
        </row>
        <row r="7">
          <cell r="A7">
            <v>15</v>
          </cell>
          <cell r="B7" t="str">
            <v>灯油</v>
          </cell>
          <cell r="C7">
            <v>0.00249</v>
          </cell>
          <cell r="D7" t="str">
            <v>kg-CO2/L</v>
          </cell>
        </row>
        <row r="8">
          <cell r="A8">
            <v>16</v>
          </cell>
          <cell r="B8" t="str">
            <v>A重油</v>
          </cell>
          <cell r="C8">
            <v>0.00271</v>
          </cell>
          <cell r="D8" t="str">
            <v>kg-CO2/L</v>
          </cell>
        </row>
        <row r="9">
          <cell r="A9">
            <v>17</v>
          </cell>
          <cell r="B9" t="str">
            <v>軽油</v>
          </cell>
          <cell r="C9">
            <v>0.0025800000000000003</v>
          </cell>
          <cell r="D9" t="str">
            <v>kg-CO2/L</v>
          </cell>
        </row>
      </sheetData>
      <sheetData sheetId="6">
        <row r="1">
          <cell r="A1" t="str">
            <v>事業者名</v>
          </cell>
          <cell r="B1" t="str">
            <v>実排出係数
(t-CO2/kWh)</v>
          </cell>
          <cell r="C1" t="str">
            <v>調整後排出係数
(t-CO2/kWh)</v>
          </cell>
        </row>
        <row r="2">
          <cell r="A2" t="str">
            <v>北海道電力株式会社</v>
          </cell>
          <cell r="B2">
            <v>0.000485</v>
          </cell>
          <cell r="C2">
            <v>0.000485</v>
          </cell>
        </row>
        <row r="3">
          <cell r="A3" t="str">
            <v>東北電力株式会社</v>
          </cell>
          <cell r="B3">
            <v>0.000547</v>
          </cell>
          <cell r="C3">
            <v>0.000546</v>
          </cell>
        </row>
        <row r="4">
          <cell r="A4" t="str">
            <v>東京電力株式会社</v>
          </cell>
          <cell r="B4">
            <v>0.000464</v>
          </cell>
          <cell r="C4">
            <v>0.000463</v>
          </cell>
        </row>
        <row r="5">
          <cell r="A5" t="str">
            <v>中部電力株式会社</v>
          </cell>
          <cell r="B5">
            <v>0.000518</v>
          </cell>
          <cell r="C5">
            <v>0.000469</v>
          </cell>
        </row>
        <row r="6">
          <cell r="A6" t="str">
            <v>北陸電力株式会社</v>
          </cell>
          <cell r="B6">
            <v>0.000641</v>
          </cell>
          <cell r="C6">
            <v>0.000546</v>
          </cell>
        </row>
        <row r="7">
          <cell r="A7" t="str">
            <v>関西電力株式会社</v>
          </cell>
          <cell r="B7">
            <v>0.00045</v>
          </cell>
          <cell r="C7">
            <v>0.000414</v>
          </cell>
        </row>
        <row r="8">
          <cell r="A8" t="str">
            <v>中国電力株式会社</v>
          </cell>
          <cell r="B8">
            <v>0.000657</v>
          </cell>
          <cell r="C8">
            <v>0.000502</v>
          </cell>
        </row>
        <row r="9">
          <cell r="A9" t="str">
            <v>四国電力株式会社</v>
          </cell>
          <cell r="B9">
            <v>0.000552</v>
          </cell>
          <cell r="C9">
            <v>0.000485</v>
          </cell>
        </row>
        <row r="10">
          <cell r="A10" t="str">
            <v>九州電力株式会社</v>
          </cell>
          <cell r="B10">
            <v>0.000525</v>
          </cell>
          <cell r="C10">
            <v>0.000503</v>
          </cell>
        </row>
        <row r="11">
          <cell r="A11" t="str">
            <v>沖縄電力株式会社</v>
          </cell>
          <cell r="B11">
            <v>0.000932</v>
          </cell>
          <cell r="C11">
            <v>0.000692</v>
          </cell>
        </row>
        <row r="12">
          <cell r="A12" t="str">
            <v>代替値</v>
          </cell>
          <cell r="B12">
            <v>0.00055</v>
          </cell>
          <cell r="C12">
            <v>0.00055</v>
          </cell>
        </row>
      </sheetData>
      <sheetData sheetId="7">
        <row r="2">
          <cell r="A2" t="str">
            <v>Ａ　農業，林業</v>
          </cell>
        </row>
        <row r="3">
          <cell r="A3" t="str">
            <v>Ｂ　漁業</v>
          </cell>
        </row>
        <row r="4">
          <cell r="A4" t="str">
            <v>Ｃ　鉱業，採石業，砂利採取業</v>
          </cell>
        </row>
        <row r="5">
          <cell r="A5" t="str">
            <v>Ｄ　建設業</v>
          </cell>
        </row>
        <row r="6">
          <cell r="A6" t="str">
            <v>Ｅ　製造業</v>
          </cell>
        </row>
        <row r="7">
          <cell r="A7" t="str">
            <v>Ｆ　電気・ガス・熱供給・水道業</v>
          </cell>
        </row>
        <row r="8">
          <cell r="A8" t="str">
            <v>Ｇ　情報通信業</v>
          </cell>
        </row>
        <row r="9">
          <cell r="A9" t="str">
            <v>Ｈ　運輸業，郵便業</v>
          </cell>
        </row>
        <row r="10">
          <cell r="A10" t="str">
            <v>Ｉ　卸売業，小売業</v>
          </cell>
        </row>
        <row r="11">
          <cell r="A11" t="str">
            <v>Ｊ　金融業，保険業</v>
          </cell>
        </row>
        <row r="12">
          <cell r="A12" t="str">
            <v>Ｋ　不動産業，物品賃貸業</v>
          </cell>
        </row>
        <row r="13">
          <cell r="A13" t="str">
            <v>Ｌ　学術研究，専門・技術サービス業</v>
          </cell>
        </row>
        <row r="14">
          <cell r="A14" t="str">
            <v>Ｍ　宿泊業，飲食サービス業</v>
          </cell>
        </row>
        <row r="15">
          <cell r="A15" t="str">
            <v>Ｎ　生活関連サービス業，娯楽業</v>
          </cell>
        </row>
        <row r="16">
          <cell r="A16" t="str">
            <v>Ｏ　教育，学習支援業</v>
          </cell>
        </row>
        <row r="17">
          <cell r="A17" t="str">
            <v>Ｐ　医療，福祉</v>
          </cell>
        </row>
        <row r="18">
          <cell r="A18" t="str">
            <v>Ｑ　複合サービス事業</v>
          </cell>
        </row>
        <row r="19">
          <cell r="A19" t="str">
            <v>Ｒ　サービス業（他に分類されないもの）</v>
          </cell>
        </row>
        <row r="20">
          <cell r="A20" t="str">
            <v>Ｓ　公務（他に分類されるものを除く）</v>
          </cell>
        </row>
        <row r="21">
          <cell r="A21" t="str">
            <v>Ｔ　分類不能の産業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hg-santeikohyo.env.go.jp/files/calc/list_ef_eps.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stat.go.jp/SG1/htoukeib/TopDisp.do?bKind=10" TargetMode="External" /><Relationship Id="rId2" Type="http://schemas.openxmlformats.org/officeDocument/2006/relationships/hyperlink" Target="http://www.e-stat.go.jp/SG1/htoukeib/BunruiFocus.do?bunCode=A" TargetMode="External" /><Relationship Id="rId3" Type="http://schemas.openxmlformats.org/officeDocument/2006/relationships/hyperlink" Target="http://www.e-stat.go.jp/SG1/htoukeib/Detail.do?bunCode=A" TargetMode="External" /><Relationship Id="rId4" Type="http://schemas.openxmlformats.org/officeDocument/2006/relationships/hyperlink" Target="http://www.e-stat.go.jp/SG1/htoukeib/BunruiFocus.do?bunCode=B" TargetMode="External" /><Relationship Id="rId5" Type="http://schemas.openxmlformats.org/officeDocument/2006/relationships/hyperlink" Target="http://www.e-stat.go.jp/SG1/htoukeib/Detail.do?bunCode=B" TargetMode="External" /><Relationship Id="rId6" Type="http://schemas.openxmlformats.org/officeDocument/2006/relationships/hyperlink" Target="http://www.e-stat.go.jp/SG1/htoukeib/BunruiFocus.do?bunCode=C" TargetMode="External" /><Relationship Id="rId7" Type="http://schemas.openxmlformats.org/officeDocument/2006/relationships/hyperlink" Target="http://www.e-stat.go.jp/SG1/htoukeib/Detail.do?bunCode=C" TargetMode="External" /><Relationship Id="rId8" Type="http://schemas.openxmlformats.org/officeDocument/2006/relationships/hyperlink" Target="http://www.e-stat.go.jp/SG1/htoukeib/BunruiFocus.do?bunCode=D" TargetMode="External" /><Relationship Id="rId9" Type="http://schemas.openxmlformats.org/officeDocument/2006/relationships/hyperlink" Target="http://www.e-stat.go.jp/SG1/htoukeib/Detail.do?bunCode=D" TargetMode="External" /><Relationship Id="rId10" Type="http://schemas.openxmlformats.org/officeDocument/2006/relationships/hyperlink" Target="http://www.e-stat.go.jp/SG1/htoukeib/BunruiFocus.do?bunCode=E" TargetMode="External" /><Relationship Id="rId11" Type="http://schemas.openxmlformats.org/officeDocument/2006/relationships/hyperlink" Target="http://www.e-stat.go.jp/SG1/htoukeib/Detail.do?bunCode=E" TargetMode="External" /><Relationship Id="rId12" Type="http://schemas.openxmlformats.org/officeDocument/2006/relationships/hyperlink" Target="http://www.e-stat.go.jp/SG1/htoukeib/BunruiFocus.do?bunCode=F" TargetMode="External" /><Relationship Id="rId13" Type="http://schemas.openxmlformats.org/officeDocument/2006/relationships/hyperlink" Target="http://www.e-stat.go.jp/SG1/htoukeib/Detail.do?bunCode=F" TargetMode="External" /><Relationship Id="rId14" Type="http://schemas.openxmlformats.org/officeDocument/2006/relationships/hyperlink" Target="http://www.e-stat.go.jp/SG1/htoukeib/BunruiFocus.do?bunCode=G" TargetMode="External" /><Relationship Id="rId15" Type="http://schemas.openxmlformats.org/officeDocument/2006/relationships/hyperlink" Target="http://www.e-stat.go.jp/SG1/htoukeib/Detail.do?bunCode=G" TargetMode="External" /><Relationship Id="rId16" Type="http://schemas.openxmlformats.org/officeDocument/2006/relationships/hyperlink" Target="http://www.e-stat.go.jp/SG1/htoukeib/BunruiFocus.do?bunCode=H" TargetMode="External" /><Relationship Id="rId17" Type="http://schemas.openxmlformats.org/officeDocument/2006/relationships/hyperlink" Target="http://www.e-stat.go.jp/SG1/htoukeib/Detail.do?bunCode=H" TargetMode="External" /><Relationship Id="rId18" Type="http://schemas.openxmlformats.org/officeDocument/2006/relationships/hyperlink" Target="http://www.e-stat.go.jp/SG1/htoukeib/BunruiFocus.do?bunCode=I" TargetMode="External" /><Relationship Id="rId19" Type="http://schemas.openxmlformats.org/officeDocument/2006/relationships/hyperlink" Target="http://www.e-stat.go.jp/SG1/htoukeib/Detail.do?bunCode=I" TargetMode="External" /><Relationship Id="rId20" Type="http://schemas.openxmlformats.org/officeDocument/2006/relationships/hyperlink" Target="http://www.e-stat.go.jp/SG1/htoukeib/BunruiFocus.do?bunCode=J" TargetMode="External" /><Relationship Id="rId21" Type="http://schemas.openxmlformats.org/officeDocument/2006/relationships/hyperlink" Target="http://www.e-stat.go.jp/SG1/htoukeib/Detail.do?bunCode=J" TargetMode="External" /><Relationship Id="rId22" Type="http://schemas.openxmlformats.org/officeDocument/2006/relationships/hyperlink" Target="http://www.e-stat.go.jp/SG1/htoukeib/BunruiFocus.do?bunCode=K" TargetMode="External" /><Relationship Id="rId23" Type="http://schemas.openxmlformats.org/officeDocument/2006/relationships/hyperlink" Target="http://www.e-stat.go.jp/SG1/htoukeib/Detail.do?bunCode=K" TargetMode="External" /><Relationship Id="rId24" Type="http://schemas.openxmlformats.org/officeDocument/2006/relationships/hyperlink" Target="http://www.e-stat.go.jp/SG1/htoukeib/BunruiFocus.do?bunCode=L" TargetMode="External" /><Relationship Id="rId25" Type="http://schemas.openxmlformats.org/officeDocument/2006/relationships/hyperlink" Target="http://www.e-stat.go.jp/SG1/htoukeib/Detail.do?bunCode=L" TargetMode="External" /><Relationship Id="rId26" Type="http://schemas.openxmlformats.org/officeDocument/2006/relationships/hyperlink" Target="http://www.e-stat.go.jp/SG1/htoukeib/BunruiFocus.do?bunCode=M" TargetMode="External" /><Relationship Id="rId27" Type="http://schemas.openxmlformats.org/officeDocument/2006/relationships/hyperlink" Target="http://www.e-stat.go.jp/SG1/htoukeib/Detail.do?bunCode=M" TargetMode="External" /><Relationship Id="rId28" Type="http://schemas.openxmlformats.org/officeDocument/2006/relationships/hyperlink" Target="http://www.e-stat.go.jp/SG1/htoukeib/BunruiFocus.do?bunCode=N" TargetMode="External" /><Relationship Id="rId29" Type="http://schemas.openxmlformats.org/officeDocument/2006/relationships/hyperlink" Target="http://www.e-stat.go.jp/SG1/htoukeib/Detail.do?bunCode=N" TargetMode="External" /><Relationship Id="rId30" Type="http://schemas.openxmlformats.org/officeDocument/2006/relationships/hyperlink" Target="http://www.e-stat.go.jp/SG1/htoukeib/BunruiFocus.do?bunCode=O" TargetMode="External" /><Relationship Id="rId31" Type="http://schemas.openxmlformats.org/officeDocument/2006/relationships/hyperlink" Target="http://www.e-stat.go.jp/SG1/htoukeib/Detail.do?bunCode=O" TargetMode="External" /><Relationship Id="rId32" Type="http://schemas.openxmlformats.org/officeDocument/2006/relationships/hyperlink" Target="http://www.e-stat.go.jp/SG1/htoukeib/BunruiFocus.do?bunCode=P" TargetMode="External" /><Relationship Id="rId33" Type="http://schemas.openxmlformats.org/officeDocument/2006/relationships/hyperlink" Target="http://www.e-stat.go.jp/SG1/htoukeib/Detail.do?bunCode=P" TargetMode="External" /><Relationship Id="rId34" Type="http://schemas.openxmlformats.org/officeDocument/2006/relationships/hyperlink" Target="http://www.e-stat.go.jp/SG1/htoukeib/BunruiFocus.do?bunCode=Q" TargetMode="External" /><Relationship Id="rId35" Type="http://schemas.openxmlformats.org/officeDocument/2006/relationships/hyperlink" Target="http://www.e-stat.go.jp/SG1/htoukeib/Detail.do?bunCode=Q" TargetMode="External" /><Relationship Id="rId36" Type="http://schemas.openxmlformats.org/officeDocument/2006/relationships/hyperlink" Target="http://www.e-stat.go.jp/SG1/htoukeib/BunruiFocus.do?bunCode=R" TargetMode="External" /><Relationship Id="rId37" Type="http://schemas.openxmlformats.org/officeDocument/2006/relationships/hyperlink" Target="http://www.e-stat.go.jp/SG1/htoukeib/Detail.do?bunCode=R" TargetMode="External" /><Relationship Id="rId38" Type="http://schemas.openxmlformats.org/officeDocument/2006/relationships/hyperlink" Target="http://www.e-stat.go.jp/SG1/htoukeib/BunruiFocus.do?bunCode=S" TargetMode="External" /><Relationship Id="rId39" Type="http://schemas.openxmlformats.org/officeDocument/2006/relationships/hyperlink" Target="http://www.e-stat.go.jp/SG1/htoukeib/Detail.do?bunCode=S" TargetMode="External" /><Relationship Id="rId40" Type="http://schemas.openxmlformats.org/officeDocument/2006/relationships/hyperlink" Target="http://www.e-stat.go.jp/SG1/htoukeib/BunruiFocus.do?bunCode=T" TargetMode="External" /><Relationship Id="rId41" Type="http://schemas.openxmlformats.org/officeDocument/2006/relationships/hyperlink" Target="http://www.e-stat.go.jp/SG1/htoukeib/Detail.do?bunCode=T" TargetMode="External" /><Relationship Id="rId42" Type="http://schemas.openxmlformats.org/officeDocument/2006/relationships/drawing" Target="../drawings/drawing2.xml" /><Relationship Id="rId4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stat.go.jp/SG1/htoukeib/TopDisp.do?bKind=10" TargetMode="External" /><Relationship Id="rId2" Type="http://schemas.openxmlformats.org/officeDocument/2006/relationships/hyperlink" Target="http://www.e-stat.go.jp/SG1/htoukeib/BunruiFocus.do?bunCode=A" TargetMode="External" /><Relationship Id="rId3" Type="http://schemas.openxmlformats.org/officeDocument/2006/relationships/hyperlink" Target="http://www.e-stat.go.jp/SG1/htoukeib/Detail.do?bunCode=A" TargetMode="External" /><Relationship Id="rId4" Type="http://schemas.openxmlformats.org/officeDocument/2006/relationships/hyperlink" Target="http://www.e-stat.go.jp/SG1/htoukeib/BunruiFocus.do?bunCode=B" TargetMode="External" /><Relationship Id="rId5" Type="http://schemas.openxmlformats.org/officeDocument/2006/relationships/hyperlink" Target="http://www.e-stat.go.jp/SG1/htoukeib/Detail.do?bunCode=B" TargetMode="External" /><Relationship Id="rId6" Type="http://schemas.openxmlformats.org/officeDocument/2006/relationships/hyperlink" Target="http://www.e-stat.go.jp/SG1/htoukeib/BunruiFocus.do?bunCode=C" TargetMode="External" /><Relationship Id="rId7" Type="http://schemas.openxmlformats.org/officeDocument/2006/relationships/hyperlink" Target="http://www.e-stat.go.jp/SG1/htoukeib/Detail.do?bunCode=C" TargetMode="External" /><Relationship Id="rId8" Type="http://schemas.openxmlformats.org/officeDocument/2006/relationships/hyperlink" Target="http://www.e-stat.go.jp/SG1/htoukeib/BunruiFocus.do?bunCode=D" TargetMode="External" /><Relationship Id="rId9" Type="http://schemas.openxmlformats.org/officeDocument/2006/relationships/hyperlink" Target="http://www.e-stat.go.jp/SG1/htoukeib/Detail.do?bunCode=D" TargetMode="External" /><Relationship Id="rId10" Type="http://schemas.openxmlformats.org/officeDocument/2006/relationships/hyperlink" Target="http://www.e-stat.go.jp/SG1/htoukeib/BunruiFocus.do?bunCode=E" TargetMode="External" /><Relationship Id="rId11" Type="http://schemas.openxmlformats.org/officeDocument/2006/relationships/hyperlink" Target="http://www.e-stat.go.jp/SG1/htoukeib/Detail.do?bunCode=E" TargetMode="External" /><Relationship Id="rId12" Type="http://schemas.openxmlformats.org/officeDocument/2006/relationships/hyperlink" Target="http://www.e-stat.go.jp/SG1/htoukeib/BunruiFocus.do?bunCode=F" TargetMode="External" /><Relationship Id="rId13" Type="http://schemas.openxmlformats.org/officeDocument/2006/relationships/hyperlink" Target="http://www.e-stat.go.jp/SG1/htoukeib/Detail.do?bunCode=F" TargetMode="External" /><Relationship Id="rId14" Type="http://schemas.openxmlformats.org/officeDocument/2006/relationships/hyperlink" Target="http://www.e-stat.go.jp/SG1/htoukeib/BunruiFocus.do?bunCode=G" TargetMode="External" /><Relationship Id="rId15" Type="http://schemas.openxmlformats.org/officeDocument/2006/relationships/hyperlink" Target="http://www.e-stat.go.jp/SG1/htoukeib/Detail.do?bunCode=G" TargetMode="External" /><Relationship Id="rId16" Type="http://schemas.openxmlformats.org/officeDocument/2006/relationships/hyperlink" Target="http://www.e-stat.go.jp/SG1/htoukeib/BunruiFocus.do?bunCode=H" TargetMode="External" /><Relationship Id="rId17" Type="http://schemas.openxmlformats.org/officeDocument/2006/relationships/hyperlink" Target="http://www.e-stat.go.jp/SG1/htoukeib/Detail.do?bunCode=H" TargetMode="External" /><Relationship Id="rId18" Type="http://schemas.openxmlformats.org/officeDocument/2006/relationships/hyperlink" Target="http://www.e-stat.go.jp/SG1/htoukeib/BunruiFocus.do?bunCode=I" TargetMode="External" /><Relationship Id="rId19" Type="http://schemas.openxmlformats.org/officeDocument/2006/relationships/hyperlink" Target="http://www.e-stat.go.jp/SG1/htoukeib/Detail.do?bunCode=I" TargetMode="External" /><Relationship Id="rId20" Type="http://schemas.openxmlformats.org/officeDocument/2006/relationships/hyperlink" Target="http://www.e-stat.go.jp/SG1/htoukeib/BunruiFocus.do?bunCode=J" TargetMode="External" /><Relationship Id="rId21" Type="http://schemas.openxmlformats.org/officeDocument/2006/relationships/hyperlink" Target="http://www.e-stat.go.jp/SG1/htoukeib/Detail.do?bunCode=J" TargetMode="External" /><Relationship Id="rId22" Type="http://schemas.openxmlformats.org/officeDocument/2006/relationships/hyperlink" Target="http://www.e-stat.go.jp/SG1/htoukeib/BunruiFocus.do?bunCode=K" TargetMode="External" /><Relationship Id="rId23" Type="http://schemas.openxmlformats.org/officeDocument/2006/relationships/hyperlink" Target="http://www.e-stat.go.jp/SG1/htoukeib/Detail.do?bunCode=K" TargetMode="External" /><Relationship Id="rId24" Type="http://schemas.openxmlformats.org/officeDocument/2006/relationships/hyperlink" Target="http://www.e-stat.go.jp/SG1/htoukeib/BunruiFocus.do?bunCode=L" TargetMode="External" /><Relationship Id="rId25" Type="http://schemas.openxmlformats.org/officeDocument/2006/relationships/hyperlink" Target="http://www.e-stat.go.jp/SG1/htoukeib/Detail.do?bunCode=L" TargetMode="External" /><Relationship Id="rId26" Type="http://schemas.openxmlformats.org/officeDocument/2006/relationships/hyperlink" Target="http://www.e-stat.go.jp/SG1/htoukeib/BunruiFocus.do?bunCode=M" TargetMode="External" /><Relationship Id="rId27" Type="http://schemas.openxmlformats.org/officeDocument/2006/relationships/hyperlink" Target="http://www.e-stat.go.jp/SG1/htoukeib/Detail.do?bunCode=M" TargetMode="External" /><Relationship Id="rId28" Type="http://schemas.openxmlformats.org/officeDocument/2006/relationships/hyperlink" Target="http://www.e-stat.go.jp/SG1/htoukeib/BunruiFocus.do?bunCode=N" TargetMode="External" /><Relationship Id="rId29" Type="http://schemas.openxmlformats.org/officeDocument/2006/relationships/hyperlink" Target="http://www.e-stat.go.jp/SG1/htoukeib/Detail.do?bunCode=N" TargetMode="External" /><Relationship Id="rId30" Type="http://schemas.openxmlformats.org/officeDocument/2006/relationships/hyperlink" Target="http://www.e-stat.go.jp/SG1/htoukeib/BunruiFocus.do?bunCode=O" TargetMode="External" /><Relationship Id="rId31" Type="http://schemas.openxmlformats.org/officeDocument/2006/relationships/hyperlink" Target="http://www.e-stat.go.jp/SG1/htoukeib/Detail.do?bunCode=O" TargetMode="External" /><Relationship Id="rId32" Type="http://schemas.openxmlformats.org/officeDocument/2006/relationships/hyperlink" Target="http://www.e-stat.go.jp/SG1/htoukeib/BunruiFocus.do?bunCode=P" TargetMode="External" /><Relationship Id="rId33" Type="http://schemas.openxmlformats.org/officeDocument/2006/relationships/hyperlink" Target="http://www.e-stat.go.jp/SG1/htoukeib/Detail.do?bunCode=P" TargetMode="External" /><Relationship Id="rId34" Type="http://schemas.openxmlformats.org/officeDocument/2006/relationships/hyperlink" Target="http://www.e-stat.go.jp/SG1/htoukeib/BunruiFocus.do?bunCode=Q" TargetMode="External" /><Relationship Id="rId35" Type="http://schemas.openxmlformats.org/officeDocument/2006/relationships/hyperlink" Target="http://www.e-stat.go.jp/SG1/htoukeib/Detail.do?bunCode=Q" TargetMode="External" /><Relationship Id="rId36" Type="http://schemas.openxmlformats.org/officeDocument/2006/relationships/hyperlink" Target="http://www.e-stat.go.jp/SG1/htoukeib/BunruiFocus.do?bunCode=R" TargetMode="External" /><Relationship Id="rId37" Type="http://schemas.openxmlformats.org/officeDocument/2006/relationships/hyperlink" Target="http://www.e-stat.go.jp/SG1/htoukeib/Detail.do?bunCode=R" TargetMode="External" /><Relationship Id="rId38" Type="http://schemas.openxmlformats.org/officeDocument/2006/relationships/hyperlink" Target="http://www.e-stat.go.jp/SG1/htoukeib/BunruiFocus.do?bunCode=S" TargetMode="External" /><Relationship Id="rId39" Type="http://schemas.openxmlformats.org/officeDocument/2006/relationships/hyperlink" Target="http://www.e-stat.go.jp/SG1/htoukeib/Detail.do?bunCode=S" TargetMode="External" /><Relationship Id="rId40" Type="http://schemas.openxmlformats.org/officeDocument/2006/relationships/hyperlink" Target="http://www.e-stat.go.jp/SG1/htoukeib/BunruiFocus.do?bunCode=T" TargetMode="External" /><Relationship Id="rId41" Type="http://schemas.openxmlformats.org/officeDocument/2006/relationships/hyperlink" Target="http://www.e-stat.go.jp/SG1/htoukeib/Detail.do?bunCode=T" TargetMode="External" /><Relationship Id="rId42" Type="http://schemas.openxmlformats.org/officeDocument/2006/relationships/drawing" Target="../drawings/drawing3.xml" /><Relationship Id="rId4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L50"/>
  <sheetViews>
    <sheetView showGridLines="0" tabSelected="1" view="pageBreakPreview" zoomScaleSheetLayoutView="100" zoomScalePageLayoutView="0" workbookViewId="0" topLeftCell="A1">
      <selection activeCell="F34" sqref="F34"/>
    </sheetView>
  </sheetViews>
  <sheetFormatPr defaultColWidth="9.140625" defaultRowHeight="15"/>
  <cols>
    <col min="1" max="1" width="8.57421875" style="184" customWidth="1"/>
    <col min="2" max="2" width="12.57421875" style="184" customWidth="1"/>
    <col min="3" max="5" width="8.57421875" style="184" customWidth="1"/>
    <col min="6" max="6" width="12.57421875" style="184" customWidth="1"/>
    <col min="7" max="11" width="8.57421875" style="184" customWidth="1"/>
    <col min="12" max="12" width="12.57421875" style="184" customWidth="1"/>
    <col min="13" max="13" width="8.57421875" style="184" customWidth="1"/>
    <col min="14" max="14" width="2.57421875" style="184" customWidth="1"/>
    <col min="15" max="15" width="36.57421875" style="184" customWidth="1"/>
    <col min="16" max="16" width="12.57421875" style="184" customWidth="1"/>
    <col min="17" max="17" width="8.57421875" style="184" customWidth="1"/>
    <col min="18" max="23" width="12.57421875" style="184" customWidth="1"/>
    <col min="24" max="24" width="4.57421875" style="184" customWidth="1"/>
    <col min="25" max="51" width="12.57421875" style="184" hidden="1" customWidth="1"/>
    <col min="52" max="60" width="12.57421875" style="184" customWidth="1"/>
    <col min="61" max="61" width="2.57421875" style="184" customWidth="1"/>
    <col min="62" max="62" width="2.421875" style="184" customWidth="1"/>
    <col min="63" max="63" width="12.57421875" style="184" customWidth="1"/>
    <col min="64" max="70" width="9.00390625" style="184" customWidth="1"/>
    <col min="71" max="71" width="2.57421875" style="184" customWidth="1"/>
    <col min="72" max="16384" width="9.00390625" style="184" customWidth="1"/>
  </cols>
  <sheetData>
    <row r="1" spans="1:8" ht="18.75">
      <c r="A1" s="180" t="s">
        <v>173</v>
      </c>
      <c r="B1" s="181"/>
      <c r="C1" s="182"/>
      <c r="D1" s="183"/>
      <c r="E1" s="183"/>
      <c r="F1" s="183"/>
      <c r="G1" s="183"/>
      <c r="H1" s="183"/>
    </row>
    <row r="2" spans="1:25" s="187" customFormat="1" ht="12.75" customHeight="1">
      <c r="A2" s="185"/>
      <c r="B2" s="181"/>
      <c r="C2" s="182"/>
      <c r="D2" s="183"/>
      <c r="E2" s="183"/>
      <c r="F2" s="183"/>
      <c r="G2" s="183"/>
      <c r="H2" s="183"/>
      <c r="I2" s="184"/>
      <c r="J2" s="186"/>
      <c r="K2" s="186"/>
      <c r="L2" s="186"/>
      <c r="M2" s="186"/>
      <c r="N2" s="186"/>
      <c r="O2" s="186"/>
      <c r="P2" s="186"/>
      <c r="W2" s="186"/>
      <c r="X2" s="188"/>
      <c r="Y2" s="188"/>
    </row>
    <row r="3" spans="1:25" s="187" customFormat="1" ht="14.25">
      <c r="A3" s="185"/>
      <c r="B3" s="181"/>
      <c r="C3" s="182"/>
      <c r="D3" s="183"/>
      <c r="E3" s="183"/>
      <c r="F3" s="183"/>
      <c r="G3" s="183"/>
      <c r="H3" s="183"/>
      <c r="I3" s="184"/>
      <c r="J3" s="188"/>
      <c r="K3" s="188"/>
      <c r="L3" s="188"/>
      <c r="M3" s="188"/>
      <c r="N3" s="188"/>
      <c r="O3" s="188"/>
      <c r="P3" s="188"/>
      <c r="Q3" s="188"/>
      <c r="R3" s="188"/>
      <c r="S3" s="188"/>
      <c r="T3" s="188"/>
      <c r="U3" s="188"/>
      <c r="V3" s="188"/>
      <c r="W3" s="188"/>
      <c r="X3" s="188"/>
      <c r="Y3" s="188"/>
    </row>
    <row r="4" spans="1:25" s="187" customFormat="1" ht="18" customHeight="1">
      <c r="A4" s="185"/>
      <c r="B4" s="181"/>
      <c r="C4" s="182"/>
      <c r="D4" s="183"/>
      <c r="E4" s="183"/>
      <c r="F4" s="183"/>
      <c r="G4" s="183"/>
      <c r="H4" s="183"/>
      <c r="I4" s="184"/>
      <c r="J4" s="188"/>
      <c r="K4" s="188"/>
      <c r="L4" s="188"/>
      <c r="M4" s="188"/>
      <c r="N4" s="188"/>
      <c r="O4" s="188"/>
      <c r="P4" s="188"/>
      <c r="T4" s="189"/>
      <c r="U4" s="189"/>
      <c r="Y4" s="188"/>
    </row>
    <row r="5" spans="1:59" ht="24" customHeight="1">
      <c r="A5" s="188"/>
      <c r="B5" s="183"/>
      <c r="C5" s="190"/>
      <c r="D5" s="188"/>
      <c r="E5" s="186"/>
      <c r="F5" s="186"/>
      <c r="G5" s="186"/>
      <c r="H5" s="186"/>
      <c r="Y5" s="191"/>
      <c r="BF5" s="192"/>
      <c r="BG5" s="193" t="s">
        <v>161</v>
      </c>
    </row>
    <row r="6" spans="1:56" s="196" customFormat="1" ht="24" customHeight="1">
      <c r="A6" s="188"/>
      <c r="B6" s="194"/>
      <c r="C6" s="195" t="s">
        <v>162</v>
      </c>
      <c r="D6" s="188"/>
      <c r="E6" s="188"/>
      <c r="I6" s="184"/>
      <c r="O6" s="197">
        <v>2013</v>
      </c>
      <c r="P6" s="196" t="s">
        <v>94</v>
      </c>
      <c r="Q6" s="198"/>
      <c r="BD6" s="199"/>
    </row>
    <row r="7" spans="1:60" ht="24" customHeight="1" thickBot="1">
      <c r="A7" s="188"/>
      <c r="B7" s="188"/>
      <c r="C7" s="188"/>
      <c r="D7" s="188"/>
      <c r="E7" s="188"/>
      <c r="F7" s="188"/>
      <c r="G7" s="188"/>
      <c r="H7" s="188"/>
      <c r="BC7" s="200" t="s">
        <v>87</v>
      </c>
      <c r="BD7" s="201"/>
      <c r="BE7" s="201"/>
      <c r="BF7" s="201"/>
      <c r="BG7" s="201"/>
      <c r="BH7" s="201"/>
    </row>
    <row r="8" spans="1:61" ht="12" customHeight="1" thickTop="1">
      <c r="A8" s="191"/>
      <c r="N8" s="416" t="s">
        <v>92</v>
      </c>
      <c r="O8" s="417"/>
      <c r="P8" s="418"/>
      <c r="Q8" s="422" t="s">
        <v>93</v>
      </c>
      <c r="R8" s="413">
        <v>4</v>
      </c>
      <c r="S8" s="414"/>
      <c r="T8" s="415"/>
      <c r="U8" s="441">
        <f>IF(R8=12,1,R8+1)</f>
        <v>5</v>
      </c>
      <c r="V8" s="442"/>
      <c r="W8" s="443"/>
      <c r="X8" s="202"/>
      <c r="Y8" s="441">
        <f>IF(U8=12,1,U8+1)</f>
        <v>6</v>
      </c>
      <c r="Z8" s="442"/>
      <c r="AA8" s="443"/>
      <c r="AB8" s="441">
        <f>IF(Y8=12,1,Y8+1)</f>
        <v>7</v>
      </c>
      <c r="AC8" s="442"/>
      <c r="AD8" s="443"/>
      <c r="AE8" s="441">
        <f>IF(AB8=12,1,AB8+1)</f>
        <v>8</v>
      </c>
      <c r="AF8" s="442"/>
      <c r="AG8" s="443"/>
      <c r="AH8" s="441">
        <f>IF(AE8=12,1,AE8+1)</f>
        <v>9</v>
      </c>
      <c r="AI8" s="442"/>
      <c r="AJ8" s="443"/>
      <c r="AK8" s="441">
        <f>IF(AH8=12,1,AH8+1)</f>
        <v>10</v>
      </c>
      <c r="AL8" s="442"/>
      <c r="AM8" s="443"/>
      <c r="AN8" s="441">
        <f>IF(AK8=12,1,AK8+1)</f>
        <v>11</v>
      </c>
      <c r="AO8" s="442"/>
      <c r="AP8" s="443"/>
      <c r="AQ8" s="441">
        <f>IF(AN8=12,1,AN8+1)</f>
        <v>12</v>
      </c>
      <c r="AR8" s="442"/>
      <c r="AS8" s="443"/>
      <c r="AT8" s="441">
        <f>IF(AQ8=12,1,AQ8+1)</f>
        <v>1</v>
      </c>
      <c r="AU8" s="442"/>
      <c r="AV8" s="443"/>
      <c r="AW8" s="472">
        <f>IF(AT8=12,1,AT8+1)</f>
        <v>2</v>
      </c>
      <c r="AX8" s="473"/>
      <c r="AY8" s="478"/>
      <c r="AZ8" s="472">
        <f>IF(AW8=12,1,AW8+1)</f>
        <v>3</v>
      </c>
      <c r="BA8" s="473"/>
      <c r="BB8" s="474"/>
      <c r="BC8" s="424" t="s">
        <v>95</v>
      </c>
      <c r="BD8" s="425"/>
      <c r="BE8" s="426"/>
      <c r="BF8" s="424" t="s">
        <v>96</v>
      </c>
      <c r="BG8" s="425"/>
      <c r="BH8" s="426"/>
      <c r="BI8" s="203"/>
    </row>
    <row r="9" spans="1:61" ht="48" customHeight="1" thickBot="1">
      <c r="A9" s="191"/>
      <c r="N9" s="419"/>
      <c r="O9" s="420"/>
      <c r="P9" s="421"/>
      <c r="Q9" s="423"/>
      <c r="R9" s="204" t="s">
        <v>2</v>
      </c>
      <c r="S9" s="204" t="s">
        <v>3</v>
      </c>
      <c r="T9" s="205" t="s">
        <v>4</v>
      </c>
      <c r="U9" s="204" t="s">
        <v>2</v>
      </c>
      <c r="V9" s="204" t="s">
        <v>3</v>
      </c>
      <c r="W9" s="206" t="s">
        <v>4</v>
      </c>
      <c r="X9" s="207"/>
      <c r="Y9" s="204" t="s">
        <v>146</v>
      </c>
      <c r="Z9" s="204" t="s">
        <v>147</v>
      </c>
      <c r="AA9" s="205" t="s">
        <v>148</v>
      </c>
      <c r="AB9" s="204" t="s">
        <v>146</v>
      </c>
      <c r="AC9" s="204" t="s">
        <v>147</v>
      </c>
      <c r="AD9" s="205" t="s">
        <v>148</v>
      </c>
      <c r="AE9" s="204" t="s">
        <v>146</v>
      </c>
      <c r="AF9" s="204" t="s">
        <v>147</v>
      </c>
      <c r="AG9" s="205" t="s">
        <v>148</v>
      </c>
      <c r="AH9" s="204" t="s">
        <v>146</v>
      </c>
      <c r="AI9" s="204" t="s">
        <v>147</v>
      </c>
      <c r="AJ9" s="205" t="s">
        <v>148</v>
      </c>
      <c r="AK9" s="204" t="s">
        <v>146</v>
      </c>
      <c r="AL9" s="204" t="s">
        <v>147</v>
      </c>
      <c r="AM9" s="205" t="s">
        <v>148</v>
      </c>
      <c r="AN9" s="204" t="s">
        <v>146</v>
      </c>
      <c r="AO9" s="204" t="s">
        <v>147</v>
      </c>
      <c r="AP9" s="205" t="s">
        <v>148</v>
      </c>
      <c r="AQ9" s="204" t="s">
        <v>146</v>
      </c>
      <c r="AR9" s="204" t="s">
        <v>147</v>
      </c>
      <c r="AS9" s="205" t="s">
        <v>148</v>
      </c>
      <c r="AT9" s="204" t="s">
        <v>146</v>
      </c>
      <c r="AU9" s="204" t="s">
        <v>147</v>
      </c>
      <c r="AV9" s="205" t="s">
        <v>148</v>
      </c>
      <c r="AW9" s="204" t="s">
        <v>146</v>
      </c>
      <c r="AX9" s="204" t="s">
        <v>147</v>
      </c>
      <c r="AY9" s="206" t="s">
        <v>148</v>
      </c>
      <c r="AZ9" s="204" t="s">
        <v>146</v>
      </c>
      <c r="BA9" s="204" t="s">
        <v>147</v>
      </c>
      <c r="BB9" s="206" t="s">
        <v>148</v>
      </c>
      <c r="BC9" s="208" t="s">
        <v>100</v>
      </c>
      <c r="BD9" s="204" t="s">
        <v>101</v>
      </c>
      <c r="BE9" s="209" t="s">
        <v>102</v>
      </c>
      <c r="BF9" s="404" t="s">
        <v>103</v>
      </c>
      <c r="BG9" s="205" t="s">
        <v>167</v>
      </c>
      <c r="BH9" s="209" t="s">
        <v>5</v>
      </c>
      <c r="BI9" s="203"/>
    </row>
    <row r="10" spans="2:61" ht="22.5" customHeight="1" thickTop="1">
      <c r="B10" s="210"/>
      <c r="C10" s="193" t="s">
        <v>157</v>
      </c>
      <c r="N10" s="427" t="s">
        <v>117</v>
      </c>
      <c r="O10" s="430" t="s">
        <v>7</v>
      </c>
      <c r="P10" s="431"/>
      <c r="Q10" s="211" t="s">
        <v>6</v>
      </c>
      <c r="R10" s="212">
        <v>1240000</v>
      </c>
      <c r="S10" s="213">
        <v>1200000</v>
      </c>
      <c r="T10" s="214">
        <f>IF(ISERROR((S10-R10)/R10),"-",((S10-R10)/R10))</f>
        <v>-0.03225806451612903</v>
      </c>
      <c r="U10" s="212">
        <v>1220000</v>
      </c>
      <c r="V10" s="213">
        <v>1100000</v>
      </c>
      <c r="W10" s="214">
        <f>IF(ISERROR((V10-U10)/U10),"-",((V10-U10)/U10))</f>
        <v>-0.09836065573770492</v>
      </c>
      <c r="X10" s="215"/>
      <c r="Y10" s="212">
        <v>1180000</v>
      </c>
      <c r="Z10" s="213">
        <v>1062020</v>
      </c>
      <c r="AA10" s="214">
        <f aca="true" t="shared" si="0" ref="AA10:AA20">IF(ISERROR((Z10-Y10)/Y10),"-",((Z10-Y10)/Y10))</f>
        <v>-0.09998305084745762</v>
      </c>
      <c r="AB10" s="212">
        <v>1340000</v>
      </c>
      <c r="AC10" s="213">
        <v>1206000</v>
      </c>
      <c r="AD10" s="214">
        <f aca="true" t="shared" si="1" ref="AD10:AD20">IF(ISERROR((AC10-AB10)/AB10),"-",((AC10-AB10)/AB10))</f>
        <v>-0.1</v>
      </c>
      <c r="AE10" s="212">
        <v>1400000</v>
      </c>
      <c r="AF10" s="213">
        <v>1190000</v>
      </c>
      <c r="AG10" s="214">
        <f aca="true" t="shared" si="2" ref="AG10:AG20">IF(ISERROR((AF10-AE10)/AE10),"-",((AF10-AE10)/AE10))</f>
        <v>-0.15</v>
      </c>
      <c r="AH10" s="212">
        <v>1320000</v>
      </c>
      <c r="AI10" s="213">
        <v>1122000</v>
      </c>
      <c r="AJ10" s="214">
        <f>IF(ISERROR((AI10-AH10)/AH10),"-",((AI10-AH10)/AH10))</f>
        <v>-0.15</v>
      </c>
      <c r="AK10" s="212">
        <v>1240000</v>
      </c>
      <c r="AL10" s="213">
        <v>1116000</v>
      </c>
      <c r="AM10" s="214">
        <f aca="true" t="shared" si="3" ref="AM10:AM20">IF(ISERROR((AL10-AK10)/AK10),"-",((AL10-AK10)/AK10))</f>
        <v>-0.1</v>
      </c>
      <c r="AN10" s="212">
        <v>1240000</v>
      </c>
      <c r="AO10" s="213">
        <v>1116000</v>
      </c>
      <c r="AP10" s="214">
        <f aca="true" t="shared" si="4" ref="AP10:AP20">IF(ISERROR((AO10-AN10)/AN10),"-",((AO10-AN10)/AN10))</f>
        <v>-0.1</v>
      </c>
      <c r="AQ10" s="212">
        <v>1140000</v>
      </c>
      <c r="AR10" s="213">
        <v>1026000</v>
      </c>
      <c r="AS10" s="214">
        <f aca="true" t="shared" si="5" ref="AS10:AS20">IF(ISERROR((AR10-AQ10)/AQ10),"-",((AR10-AQ10)/AQ10))</f>
        <v>-0.1</v>
      </c>
      <c r="AT10" s="212">
        <v>800000</v>
      </c>
      <c r="AU10" s="213">
        <v>720000</v>
      </c>
      <c r="AV10" s="214">
        <f aca="true" t="shared" si="6" ref="AV10:AV20">IF(ISERROR((AU10-AT10)/AT10),"-",((AU10-AT10)/AT10))</f>
        <v>-0.1</v>
      </c>
      <c r="AW10" s="212">
        <v>1200000</v>
      </c>
      <c r="AX10" s="213">
        <v>1080000</v>
      </c>
      <c r="AY10" s="214">
        <f aca="true" t="shared" si="7" ref="AY10:AY20">IF(ISERROR((AX10-AW10)/AW10),"-",((AX10-AW10)/AW10))</f>
        <v>-0.1</v>
      </c>
      <c r="AZ10" s="212">
        <v>1320000</v>
      </c>
      <c r="BA10" s="213">
        <v>1188000</v>
      </c>
      <c r="BB10" s="216">
        <f>IF(ISERROR((BA10-AZ10)/AZ10)," ",((BA10-AZ10)/AZ10))</f>
        <v>-0.1</v>
      </c>
      <c r="BC10" s="217">
        <f>IF(ISERROR(SUM(R10,U10,Y10,AB10,AE10,AH10,AK10,AN10,AQ10,AT10,AW10,AZ10,)),"-",(SUM(R10,U10,Y10,AB10,AE10,AH10,AK10,AN10,AQ10,AT10,AW10,AZ10,)))</f>
        <v>14640000</v>
      </c>
      <c r="BD10" s="218">
        <f>IF(ISERROR(SUM(S10,V10,Z10,AC10,AF10,AI10,AL10,AO10,AR10,AU10,AX10,BA10)),"-",SUM(S10,V10,Z10,AC10,AF10,AI10,AL10,AO10,AR10,AU10,AX10,BA10))</f>
        <v>13126020</v>
      </c>
      <c r="BE10" s="219">
        <f>IF(ISERROR((BD10-BC10)/BC10)," ",(BD10-BC10)/BC10)</f>
        <v>-0.10341393442622951</v>
      </c>
      <c r="BF10" s="220">
        <f>BF26*20</f>
        <v>12600000</v>
      </c>
      <c r="BG10" s="221">
        <f>IF(ISERROR((BD10-BF10)/BF10*-1),"- ",((BD10-BF10)/BF10*-1))</f>
        <v>-0.04174761904761905</v>
      </c>
      <c r="BH10" s="222" t="str">
        <f>IF(ISERROR((BD10-BF10)/BF10),"-",(IF(BG10&gt;=0.1,"☆☆☆",IF(AND(0.1&gt;BG10,BG10&gt;=0),"☆",IF(AND(0&gt;BG10,BG10&gt;=-0.1),"▲","×")))))</f>
        <v>▲</v>
      </c>
      <c r="BI10" s="223"/>
    </row>
    <row r="11" spans="14:61" ht="22.5" customHeight="1">
      <c r="N11" s="428"/>
      <c r="O11" s="432" t="s">
        <v>8</v>
      </c>
      <c r="P11" s="433"/>
      <c r="Q11" s="224" t="s">
        <v>6</v>
      </c>
      <c r="R11" s="212">
        <v>7600</v>
      </c>
      <c r="S11" s="213">
        <v>7500</v>
      </c>
      <c r="T11" s="225">
        <f>IF(ISERROR((S11-R11)/R11),"-",((S11-R11)/R11))</f>
        <v>-0.013157894736842105</v>
      </c>
      <c r="U11" s="212">
        <v>7200</v>
      </c>
      <c r="V11" s="213">
        <v>6500</v>
      </c>
      <c r="W11" s="225">
        <f>IF(ISERROR((V11-U11)/U11),"-",((V11-U11)/U11))</f>
        <v>-0.09722222222222222</v>
      </c>
      <c r="X11" s="215"/>
      <c r="Y11" s="212">
        <v>5600</v>
      </c>
      <c r="Z11" s="213">
        <v>5040</v>
      </c>
      <c r="AA11" s="225">
        <f t="shared" si="0"/>
        <v>-0.1</v>
      </c>
      <c r="AB11" s="212">
        <v>6000</v>
      </c>
      <c r="AC11" s="213">
        <v>5400</v>
      </c>
      <c r="AD11" s="225">
        <f t="shared" si="1"/>
        <v>-0.1</v>
      </c>
      <c r="AE11" s="212">
        <v>5600</v>
      </c>
      <c r="AF11" s="213">
        <v>5040</v>
      </c>
      <c r="AG11" s="225">
        <f t="shared" si="2"/>
        <v>-0.1</v>
      </c>
      <c r="AH11" s="212">
        <v>7400</v>
      </c>
      <c r="AI11" s="213">
        <v>6600</v>
      </c>
      <c r="AJ11" s="225">
        <f>IF(ISERROR((AI11-AH11)/AH11),"-",((AI11-AH11)/AH11))</f>
        <v>-0.10810810810810811</v>
      </c>
      <c r="AK11" s="212">
        <v>7600</v>
      </c>
      <c r="AL11" s="213">
        <v>6860</v>
      </c>
      <c r="AM11" s="225">
        <f t="shared" si="3"/>
        <v>-0.09736842105263158</v>
      </c>
      <c r="AN11" s="212">
        <v>7600</v>
      </c>
      <c r="AO11" s="213">
        <v>6800</v>
      </c>
      <c r="AP11" s="225">
        <f t="shared" si="4"/>
        <v>-0.10526315789473684</v>
      </c>
      <c r="AQ11" s="212">
        <v>5600</v>
      </c>
      <c r="AR11" s="213">
        <v>5040</v>
      </c>
      <c r="AS11" s="225">
        <f t="shared" si="5"/>
        <v>-0.1</v>
      </c>
      <c r="AT11" s="212">
        <v>7000</v>
      </c>
      <c r="AU11" s="213">
        <v>6300</v>
      </c>
      <c r="AV11" s="225">
        <f t="shared" si="6"/>
        <v>-0.1</v>
      </c>
      <c r="AW11" s="212">
        <v>7600</v>
      </c>
      <c r="AX11" s="213">
        <v>6800</v>
      </c>
      <c r="AY11" s="225">
        <f t="shared" si="7"/>
        <v>-0.10526315789473684</v>
      </c>
      <c r="AZ11" s="212">
        <v>8100</v>
      </c>
      <c r="BA11" s="213">
        <v>7280</v>
      </c>
      <c r="BB11" s="226">
        <f aca="true" t="shared" si="8" ref="BB11:BB20">IF(ISERROR((BA11-AZ11)/AZ11),"-",((BA11-AZ11)/AZ11))</f>
        <v>-0.10123456790123457</v>
      </c>
      <c r="BC11" s="217">
        <f aca="true" t="shared" si="9" ref="BC11:BC17">IF(ISERROR(SUM(R11,U11,Y11,AB11,AE11,AH11,AK11,AN11,AQ11,AT11,AW11,AZ11,)),"-",(SUM(R11,U11,Y11,AB11,AE11,AH11,AK11,AN11,AQ11,AT11,AW11,AZ11,)))</f>
        <v>82900</v>
      </c>
      <c r="BD11" s="218">
        <f aca="true" t="shared" si="10" ref="BD11:BD17">IF(ISERROR(SUM(S11,V11,Z11,AC11,AF11,AI11,AL11,AO11,AR11,AU11,AX11,BA11)),"-",SUM(S11,V11,Z11,AC11,AF11,AI11,AL11,AO11,AR11,AU11,AX11,BA11))</f>
        <v>75160</v>
      </c>
      <c r="BE11" s="227">
        <f aca="true" t="shared" si="11" ref="BE11:BE20">IF(ISERROR((BD11-BC11)/BC11)," ",(BD11-BC11)/BC11)</f>
        <v>-0.09336550060313631</v>
      </c>
      <c r="BF11" s="228">
        <f>BF27*20</f>
        <v>75200</v>
      </c>
      <c r="BG11" s="221">
        <f aca="true" t="shared" si="12" ref="BG11:BG18">IF(ISERROR((BD11-BF11)/BF11*-1),"- ",((BD11-BF11)/BF11*-1))</f>
        <v>0.0005319148936170213</v>
      </c>
      <c r="BH11" s="222" t="str">
        <f>IF(ISERROR((BD11-BF11)/BF11),"-",(IF(BG11&gt;=0.1,"☆☆☆",IF(AND(0.1&gt;BG11,BG11&gt;=0),"☆",IF(AND(0&gt;BG11,BG11&gt;=-0.1),"▲","×")))))</f>
        <v>☆</v>
      </c>
      <c r="BI11" s="223"/>
    </row>
    <row r="12" spans="14:61" ht="22.5" customHeight="1">
      <c r="N12" s="428"/>
      <c r="O12" s="432" t="s">
        <v>9</v>
      </c>
      <c r="P12" s="433"/>
      <c r="Q12" s="224" t="s">
        <v>6</v>
      </c>
      <c r="R12" s="212">
        <v>341000</v>
      </c>
      <c r="S12" s="213">
        <v>306900</v>
      </c>
      <c r="T12" s="225">
        <f>IF(ISERROR((S12-R12)/R12),"-",((S12-R12)/R12))</f>
        <v>-0.1</v>
      </c>
      <c r="U12" s="212">
        <v>319000</v>
      </c>
      <c r="V12" s="213">
        <v>287100</v>
      </c>
      <c r="W12" s="225">
        <f>IF(ISERROR((V12-U12)/U12),"-",((V12-U12)/U12))</f>
        <v>-0.1</v>
      </c>
      <c r="X12" s="215"/>
      <c r="Y12" s="212">
        <v>264000</v>
      </c>
      <c r="Z12" s="213">
        <v>237600</v>
      </c>
      <c r="AA12" s="225">
        <f t="shared" si="0"/>
        <v>-0.1</v>
      </c>
      <c r="AB12" s="212">
        <v>269500</v>
      </c>
      <c r="AC12" s="213">
        <v>242550</v>
      </c>
      <c r="AD12" s="225">
        <f t="shared" si="1"/>
        <v>-0.1</v>
      </c>
      <c r="AE12" s="212">
        <v>253000</v>
      </c>
      <c r="AF12" s="213">
        <v>227700</v>
      </c>
      <c r="AG12" s="225">
        <f t="shared" si="2"/>
        <v>-0.1</v>
      </c>
      <c r="AH12" s="212">
        <v>331100</v>
      </c>
      <c r="AI12" s="213">
        <v>297550</v>
      </c>
      <c r="AJ12" s="225">
        <f>IF(ISERROR((AI12-AH12)/AH12),"-",((AI12-AH12)/AH12))</f>
        <v>-0.10132890365448505</v>
      </c>
      <c r="AK12" s="212">
        <v>331650</v>
      </c>
      <c r="AL12" s="213">
        <v>298650</v>
      </c>
      <c r="AM12" s="225">
        <f t="shared" si="3"/>
        <v>-0.09950248756218906</v>
      </c>
      <c r="AN12" s="212">
        <v>331650</v>
      </c>
      <c r="AO12" s="213">
        <v>298650</v>
      </c>
      <c r="AP12" s="225">
        <f t="shared" si="4"/>
        <v>-0.09950248756218906</v>
      </c>
      <c r="AQ12" s="212">
        <v>253000</v>
      </c>
      <c r="AR12" s="213">
        <v>227700</v>
      </c>
      <c r="AS12" s="225">
        <f t="shared" si="5"/>
        <v>-0.1</v>
      </c>
      <c r="AT12" s="212">
        <v>192500</v>
      </c>
      <c r="AU12" s="213">
        <v>173250</v>
      </c>
      <c r="AV12" s="225">
        <f t="shared" si="6"/>
        <v>-0.1</v>
      </c>
      <c r="AW12" s="212">
        <v>330000</v>
      </c>
      <c r="AX12" s="213">
        <v>297000</v>
      </c>
      <c r="AY12" s="225">
        <f t="shared" si="7"/>
        <v>-0.1</v>
      </c>
      <c r="AZ12" s="212">
        <v>330000</v>
      </c>
      <c r="BA12" s="213">
        <v>297000</v>
      </c>
      <c r="BB12" s="226">
        <f t="shared" si="8"/>
        <v>-0.1</v>
      </c>
      <c r="BC12" s="217">
        <f t="shared" si="9"/>
        <v>3546400</v>
      </c>
      <c r="BD12" s="218">
        <f>IF(ISERROR(SUM(S12,V12,Z12,AC12,AF12,AI12,AL12,AO12,AR12,AU12,AX12,BA12)),"-",SUM(S12,V12,Z12,AC12,AF12,AI12,AL12,AO12,AR12,AU12,AX12,BA12))</f>
        <v>3191650</v>
      </c>
      <c r="BE12" s="227">
        <f t="shared" si="11"/>
        <v>-0.10003101736972704</v>
      </c>
      <c r="BF12" s="228">
        <v>3200000</v>
      </c>
      <c r="BG12" s="221">
        <f t="shared" si="12"/>
        <v>0.002609375</v>
      </c>
      <c r="BH12" s="222" t="str">
        <f aca="true" t="shared" si="13" ref="BH12:BH19">IF(ISERROR((BD12-BF12)/BF12),"-",(IF(BG12&gt;=0.1,"☆☆☆",IF(AND(0.1&gt;BG12,BG12&gt;=0),"☆",IF(AND(0&gt;BG12,BG12&gt;=-0.1),"▲","×")))))</f>
        <v>☆</v>
      </c>
      <c r="BI12" s="223"/>
    </row>
    <row r="13" spans="2:61" ht="22.5" customHeight="1">
      <c r="B13" s="229"/>
      <c r="C13" s="193" t="s">
        <v>158</v>
      </c>
      <c r="N13" s="428"/>
      <c r="O13" s="432" t="s">
        <v>10</v>
      </c>
      <c r="P13" s="433"/>
      <c r="Q13" s="224" t="s">
        <v>6</v>
      </c>
      <c r="R13" s="212"/>
      <c r="S13" s="213"/>
      <c r="T13" s="225" t="str">
        <f aca="true" t="shared" si="14" ref="T13:T20">IF(ISERROR((S13-R13)/R13),"-",((S13-R13)/R13))</f>
        <v>-</v>
      </c>
      <c r="U13" s="212"/>
      <c r="V13" s="213"/>
      <c r="W13" s="225" t="str">
        <f aca="true" t="shared" si="15" ref="W13:W20">IF(ISERROR((V13-U13)/U13),"-",((V13-U13)/U13))</f>
        <v>-</v>
      </c>
      <c r="X13" s="215"/>
      <c r="Y13" s="230"/>
      <c r="Z13" s="213"/>
      <c r="AA13" s="225" t="str">
        <f t="shared" si="0"/>
        <v>-</v>
      </c>
      <c r="AB13" s="212"/>
      <c r="AC13" s="213"/>
      <c r="AD13" s="225" t="str">
        <f t="shared" si="1"/>
        <v>-</v>
      </c>
      <c r="AE13" s="212"/>
      <c r="AF13" s="213"/>
      <c r="AG13" s="225" t="str">
        <f t="shared" si="2"/>
        <v>-</v>
      </c>
      <c r="AH13" s="230"/>
      <c r="AI13" s="213"/>
      <c r="AJ13" s="225" t="str">
        <f aca="true" t="shared" si="16" ref="AJ13:AJ20">IF(ISERROR((AI13-AH13)/AH13),"-",((AI13-AH13)/AH13))</f>
        <v>-</v>
      </c>
      <c r="AK13" s="230"/>
      <c r="AL13" s="213"/>
      <c r="AM13" s="225" t="str">
        <f t="shared" si="3"/>
        <v>-</v>
      </c>
      <c r="AN13" s="230"/>
      <c r="AO13" s="213"/>
      <c r="AP13" s="225" t="str">
        <f t="shared" si="4"/>
        <v>-</v>
      </c>
      <c r="AQ13" s="230"/>
      <c r="AR13" s="213"/>
      <c r="AS13" s="225" t="str">
        <f t="shared" si="5"/>
        <v>-</v>
      </c>
      <c r="AT13" s="230"/>
      <c r="AU13" s="213"/>
      <c r="AV13" s="225" t="str">
        <f t="shared" si="6"/>
        <v>-</v>
      </c>
      <c r="AW13" s="230"/>
      <c r="AX13" s="213"/>
      <c r="AY13" s="225" t="str">
        <f t="shared" si="7"/>
        <v>-</v>
      </c>
      <c r="AZ13" s="230"/>
      <c r="BA13" s="213"/>
      <c r="BB13" s="226" t="str">
        <f t="shared" si="8"/>
        <v>-</v>
      </c>
      <c r="BC13" s="217">
        <f t="shared" si="9"/>
        <v>0</v>
      </c>
      <c r="BD13" s="218">
        <f t="shared" si="10"/>
        <v>0</v>
      </c>
      <c r="BE13" s="227" t="str">
        <f t="shared" si="11"/>
        <v> </v>
      </c>
      <c r="BF13" s="231"/>
      <c r="BG13" s="221" t="str">
        <f t="shared" si="12"/>
        <v>- </v>
      </c>
      <c r="BH13" s="222" t="str">
        <f t="shared" si="13"/>
        <v>-</v>
      </c>
      <c r="BI13" s="223"/>
    </row>
    <row r="14" spans="14:61" ht="22.5" customHeight="1">
      <c r="N14" s="428"/>
      <c r="O14" s="432" t="s">
        <v>11</v>
      </c>
      <c r="P14" s="433"/>
      <c r="Q14" s="224" t="s">
        <v>6</v>
      </c>
      <c r="R14" s="212"/>
      <c r="S14" s="213"/>
      <c r="T14" s="225" t="str">
        <f t="shared" si="14"/>
        <v>-</v>
      </c>
      <c r="U14" s="212"/>
      <c r="V14" s="213"/>
      <c r="W14" s="225" t="str">
        <f t="shared" si="15"/>
        <v>-</v>
      </c>
      <c r="X14" s="215"/>
      <c r="Y14" s="230"/>
      <c r="Z14" s="213"/>
      <c r="AA14" s="225" t="str">
        <f t="shared" si="0"/>
        <v>-</v>
      </c>
      <c r="AB14" s="212"/>
      <c r="AC14" s="213"/>
      <c r="AD14" s="225" t="str">
        <f t="shared" si="1"/>
        <v>-</v>
      </c>
      <c r="AE14" s="212"/>
      <c r="AF14" s="213"/>
      <c r="AG14" s="225" t="str">
        <f t="shared" si="2"/>
        <v>-</v>
      </c>
      <c r="AH14" s="230"/>
      <c r="AI14" s="213"/>
      <c r="AJ14" s="225" t="str">
        <f t="shared" si="16"/>
        <v>-</v>
      </c>
      <c r="AK14" s="230"/>
      <c r="AL14" s="213"/>
      <c r="AM14" s="225" t="str">
        <f t="shared" si="3"/>
        <v>-</v>
      </c>
      <c r="AN14" s="230"/>
      <c r="AO14" s="213"/>
      <c r="AP14" s="225" t="str">
        <f t="shared" si="4"/>
        <v>-</v>
      </c>
      <c r="AQ14" s="230"/>
      <c r="AR14" s="213"/>
      <c r="AS14" s="225" t="str">
        <f t="shared" si="5"/>
        <v>-</v>
      </c>
      <c r="AT14" s="230"/>
      <c r="AU14" s="213"/>
      <c r="AV14" s="225" t="str">
        <f t="shared" si="6"/>
        <v>-</v>
      </c>
      <c r="AW14" s="230"/>
      <c r="AX14" s="213"/>
      <c r="AY14" s="225" t="str">
        <f t="shared" si="7"/>
        <v>-</v>
      </c>
      <c r="AZ14" s="230"/>
      <c r="BA14" s="213"/>
      <c r="BB14" s="226" t="str">
        <f t="shared" si="8"/>
        <v>-</v>
      </c>
      <c r="BC14" s="217">
        <f t="shared" si="9"/>
        <v>0</v>
      </c>
      <c r="BD14" s="218">
        <f t="shared" si="10"/>
        <v>0</v>
      </c>
      <c r="BE14" s="227" t="str">
        <f t="shared" si="11"/>
        <v> </v>
      </c>
      <c r="BF14" s="231"/>
      <c r="BG14" s="221" t="str">
        <f t="shared" si="12"/>
        <v>- </v>
      </c>
      <c r="BH14" s="222" t="str">
        <f t="shared" si="13"/>
        <v>-</v>
      </c>
      <c r="BI14" s="223"/>
    </row>
    <row r="15" spans="14:61" ht="22.5" customHeight="1">
      <c r="N15" s="428"/>
      <c r="O15" s="432" t="s">
        <v>12</v>
      </c>
      <c r="P15" s="433"/>
      <c r="Q15" s="224" t="s">
        <v>6</v>
      </c>
      <c r="R15" s="212"/>
      <c r="S15" s="213"/>
      <c r="T15" s="225" t="str">
        <f t="shared" si="14"/>
        <v>-</v>
      </c>
      <c r="U15" s="212"/>
      <c r="V15" s="213"/>
      <c r="W15" s="225" t="str">
        <f t="shared" si="15"/>
        <v>-</v>
      </c>
      <c r="X15" s="215"/>
      <c r="Y15" s="230"/>
      <c r="Z15" s="213"/>
      <c r="AA15" s="225" t="str">
        <f t="shared" si="0"/>
        <v>-</v>
      </c>
      <c r="AB15" s="212"/>
      <c r="AC15" s="213"/>
      <c r="AD15" s="225" t="str">
        <f t="shared" si="1"/>
        <v>-</v>
      </c>
      <c r="AE15" s="212"/>
      <c r="AF15" s="213"/>
      <c r="AG15" s="225" t="str">
        <f t="shared" si="2"/>
        <v>-</v>
      </c>
      <c r="AH15" s="230"/>
      <c r="AI15" s="213"/>
      <c r="AJ15" s="225" t="str">
        <f t="shared" si="16"/>
        <v>-</v>
      </c>
      <c r="AK15" s="230"/>
      <c r="AL15" s="213"/>
      <c r="AM15" s="225" t="str">
        <f t="shared" si="3"/>
        <v>-</v>
      </c>
      <c r="AN15" s="230"/>
      <c r="AO15" s="213"/>
      <c r="AP15" s="225" t="str">
        <f t="shared" si="4"/>
        <v>-</v>
      </c>
      <c r="AQ15" s="230"/>
      <c r="AR15" s="213"/>
      <c r="AS15" s="232" t="str">
        <f t="shared" si="5"/>
        <v>-</v>
      </c>
      <c r="AT15" s="230"/>
      <c r="AU15" s="213"/>
      <c r="AV15" s="225" t="str">
        <f t="shared" si="6"/>
        <v>-</v>
      </c>
      <c r="AW15" s="230"/>
      <c r="AX15" s="213"/>
      <c r="AY15" s="225" t="str">
        <f t="shared" si="7"/>
        <v>-</v>
      </c>
      <c r="AZ15" s="230"/>
      <c r="BA15" s="213"/>
      <c r="BB15" s="226" t="str">
        <f t="shared" si="8"/>
        <v>-</v>
      </c>
      <c r="BC15" s="217">
        <f t="shared" si="9"/>
        <v>0</v>
      </c>
      <c r="BD15" s="218">
        <f t="shared" si="10"/>
        <v>0</v>
      </c>
      <c r="BE15" s="227" t="str">
        <f t="shared" si="11"/>
        <v> </v>
      </c>
      <c r="BF15" s="231"/>
      <c r="BG15" s="221" t="str">
        <f t="shared" si="12"/>
        <v>- </v>
      </c>
      <c r="BH15" s="222" t="str">
        <f t="shared" si="13"/>
        <v>-</v>
      </c>
      <c r="BI15" s="223"/>
    </row>
    <row r="16" spans="2:61" ht="22.5" customHeight="1">
      <c r="B16" s="233"/>
      <c r="C16" s="193" t="s">
        <v>159</v>
      </c>
      <c r="N16" s="428"/>
      <c r="O16" s="432" t="s">
        <v>13</v>
      </c>
      <c r="P16" s="433"/>
      <c r="Q16" s="224" t="s">
        <v>6</v>
      </c>
      <c r="R16" s="212"/>
      <c r="S16" s="213"/>
      <c r="T16" s="225" t="str">
        <f t="shared" si="14"/>
        <v>-</v>
      </c>
      <c r="U16" s="212"/>
      <c r="V16" s="213"/>
      <c r="W16" s="225" t="str">
        <f t="shared" si="15"/>
        <v>-</v>
      </c>
      <c r="X16" s="215"/>
      <c r="Y16" s="230"/>
      <c r="Z16" s="213"/>
      <c r="AA16" s="225" t="str">
        <f t="shared" si="0"/>
        <v>-</v>
      </c>
      <c r="AB16" s="212"/>
      <c r="AC16" s="213"/>
      <c r="AD16" s="225" t="str">
        <f t="shared" si="1"/>
        <v>-</v>
      </c>
      <c r="AE16" s="212"/>
      <c r="AF16" s="213"/>
      <c r="AG16" s="225" t="str">
        <f t="shared" si="2"/>
        <v>-</v>
      </c>
      <c r="AH16" s="230"/>
      <c r="AI16" s="213"/>
      <c r="AJ16" s="225" t="str">
        <f t="shared" si="16"/>
        <v>-</v>
      </c>
      <c r="AK16" s="230"/>
      <c r="AL16" s="213"/>
      <c r="AM16" s="225" t="str">
        <f t="shared" si="3"/>
        <v>-</v>
      </c>
      <c r="AN16" s="230"/>
      <c r="AO16" s="213"/>
      <c r="AP16" s="225" t="str">
        <f t="shared" si="4"/>
        <v>-</v>
      </c>
      <c r="AQ16" s="230"/>
      <c r="AR16" s="213"/>
      <c r="AS16" s="225" t="str">
        <f t="shared" si="5"/>
        <v>-</v>
      </c>
      <c r="AT16" s="230"/>
      <c r="AU16" s="213"/>
      <c r="AV16" s="225" t="str">
        <f t="shared" si="6"/>
        <v>-</v>
      </c>
      <c r="AW16" s="230"/>
      <c r="AX16" s="213"/>
      <c r="AY16" s="225" t="str">
        <f t="shared" si="7"/>
        <v>-</v>
      </c>
      <c r="AZ16" s="230"/>
      <c r="BA16" s="213"/>
      <c r="BB16" s="226" t="str">
        <f t="shared" si="8"/>
        <v>-</v>
      </c>
      <c r="BC16" s="217">
        <f t="shared" si="9"/>
        <v>0</v>
      </c>
      <c r="BD16" s="218">
        <f t="shared" si="10"/>
        <v>0</v>
      </c>
      <c r="BE16" s="227" t="str">
        <f t="shared" si="11"/>
        <v> </v>
      </c>
      <c r="BF16" s="231"/>
      <c r="BG16" s="221" t="str">
        <f t="shared" si="12"/>
        <v>- </v>
      </c>
      <c r="BH16" s="222" t="str">
        <f t="shared" si="13"/>
        <v>-</v>
      </c>
      <c r="BI16" s="223"/>
    </row>
    <row r="17" spans="14:61" ht="22.5" customHeight="1">
      <c r="N17" s="428"/>
      <c r="O17" s="432" t="s">
        <v>14</v>
      </c>
      <c r="P17" s="433"/>
      <c r="Q17" s="224" t="s">
        <v>6</v>
      </c>
      <c r="R17" s="212"/>
      <c r="S17" s="213"/>
      <c r="T17" s="225" t="str">
        <f t="shared" si="14"/>
        <v>-</v>
      </c>
      <c r="U17" s="212"/>
      <c r="V17" s="213"/>
      <c r="W17" s="225" t="str">
        <f t="shared" si="15"/>
        <v>-</v>
      </c>
      <c r="X17" s="215"/>
      <c r="Y17" s="230"/>
      <c r="Z17" s="213"/>
      <c r="AA17" s="225" t="str">
        <f t="shared" si="0"/>
        <v>-</v>
      </c>
      <c r="AB17" s="212"/>
      <c r="AC17" s="213"/>
      <c r="AD17" s="225" t="str">
        <f t="shared" si="1"/>
        <v>-</v>
      </c>
      <c r="AE17" s="212"/>
      <c r="AF17" s="213"/>
      <c r="AG17" s="225" t="str">
        <f t="shared" si="2"/>
        <v>-</v>
      </c>
      <c r="AH17" s="230"/>
      <c r="AI17" s="213"/>
      <c r="AJ17" s="225" t="str">
        <f t="shared" si="16"/>
        <v>-</v>
      </c>
      <c r="AK17" s="230"/>
      <c r="AL17" s="213"/>
      <c r="AM17" s="225" t="str">
        <f t="shared" si="3"/>
        <v>-</v>
      </c>
      <c r="AN17" s="230"/>
      <c r="AO17" s="213"/>
      <c r="AP17" s="225" t="str">
        <f t="shared" si="4"/>
        <v>-</v>
      </c>
      <c r="AQ17" s="230"/>
      <c r="AR17" s="213"/>
      <c r="AS17" s="225" t="str">
        <f t="shared" si="5"/>
        <v>-</v>
      </c>
      <c r="AT17" s="230"/>
      <c r="AU17" s="213"/>
      <c r="AV17" s="225" t="str">
        <f t="shared" si="6"/>
        <v>-</v>
      </c>
      <c r="AW17" s="230"/>
      <c r="AX17" s="213"/>
      <c r="AY17" s="225" t="str">
        <f t="shared" si="7"/>
        <v>-</v>
      </c>
      <c r="AZ17" s="230"/>
      <c r="BA17" s="213"/>
      <c r="BB17" s="226" t="str">
        <f t="shared" si="8"/>
        <v>-</v>
      </c>
      <c r="BC17" s="217">
        <f t="shared" si="9"/>
        <v>0</v>
      </c>
      <c r="BD17" s="218">
        <f t="shared" si="10"/>
        <v>0</v>
      </c>
      <c r="BE17" s="227" t="str">
        <f t="shared" si="11"/>
        <v> </v>
      </c>
      <c r="BF17" s="231"/>
      <c r="BG17" s="221" t="str">
        <f t="shared" si="12"/>
        <v>- </v>
      </c>
      <c r="BH17" s="222" t="str">
        <f t="shared" si="13"/>
        <v>-</v>
      </c>
      <c r="BI17" s="223"/>
    </row>
    <row r="18" spans="14:61" ht="22.5" customHeight="1">
      <c r="N18" s="428"/>
      <c r="O18" s="434" t="s">
        <v>84</v>
      </c>
      <c r="P18" s="435"/>
      <c r="Q18" s="234" t="s">
        <v>6</v>
      </c>
      <c r="R18" s="235">
        <f>IF(ISERROR(SUM(R10:R17)),"-",(SUM(R10:R17)))</f>
        <v>1588600</v>
      </c>
      <c r="S18" s="236">
        <f>IF(ISERROR(SUM(S10:S17)),"-",(SUM(S10:S17)))</f>
        <v>1514400</v>
      </c>
      <c r="T18" s="225">
        <f t="shared" si="14"/>
        <v>-0.0467077930253053</v>
      </c>
      <c r="U18" s="236">
        <f>IF(ISERROR(SUM(U10:U17)),"-",(SUM(U10:U17)))</f>
        <v>1546200</v>
      </c>
      <c r="V18" s="236">
        <f>IF(ISERROR(SUM(V10:V17)),"-",(SUM(V10:V17)))</f>
        <v>1393600</v>
      </c>
      <c r="W18" s="225">
        <f t="shared" si="15"/>
        <v>-0.09869357133617902</v>
      </c>
      <c r="X18" s="215"/>
      <c r="Y18" s="236">
        <f>IF(ISERROR(SUM(Y10:Y17)),"-",(SUM(Y10:Y17)))</f>
        <v>1449600</v>
      </c>
      <c r="Z18" s="236">
        <f>IF(ISERROR(SUM(Z10:Z17)),"-",(SUM(Z10:Z17)))</f>
        <v>1304660</v>
      </c>
      <c r="AA18" s="225">
        <f t="shared" si="0"/>
        <v>-0.09998620309050772</v>
      </c>
      <c r="AB18" s="236">
        <f>IF(ISERROR(SUM(AB10:AB17)),"-",(SUM(AB10:AB17)))</f>
        <v>1615500</v>
      </c>
      <c r="AC18" s="236">
        <f>IF(ISERROR(SUM(AC10:AC17)),"-",(SUM(AC10:AC17)))</f>
        <v>1453950</v>
      </c>
      <c r="AD18" s="225">
        <f t="shared" si="1"/>
        <v>-0.1</v>
      </c>
      <c r="AE18" s="236">
        <f>IF(ISERROR(SUM(AE10:AE17)),"-",(SUM(AE10:AE17)))</f>
        <v>1658600</v>
      </c>
      <c r="AF18" s="236">
        <f>IF(ISERROR(SUM(AF10:AF17)),"-",(SUM(AF10:AF17)))</f>
        <v>1422740</v>
      </c>
      <c r="AG18" s="225">
        <f t="shared" si="2"/>
        <v>-0.14220426866031594</v>
      </c>
      <c r="AH18" s="236">
        <f>IF(ISERROR(SUM(AH10:AH17)),"-",(SUM(AH10:AH17)))</f>
        <v>1658500</v>
      </c>
      <c r="AI18" s="236">
        <f>IF(ISERROR(SUM(AI10:AI17)),"-",(SUM(AI10:AI17)))</f>
        <v>1426150</v>
      </c>
      <c r="AJ18" s="225">
        <f t="shared" si="16"/>
        <v>-0.14009647271630993</v>
      </c>
      <c r="AK18" s="236">
        <f>IF(ISERROR(SUM(AK10:AK17)),"-",(SUM(AK10:AK17)))</f>
        <v>1579250</v>
      </c>
      <c r="AL18" s="236">
        <f>IF(ISERROR(SUM(AL10:AL17)),"-",(SUM(AL10:AL17)))</f>
        <v>1421510</v>
      </c>
      <c r="AM18" s="225">
        <f t="shared" si="3"/>
        <v>-0.09988285578597436</v>
      </c>
      <c r="AN18" s="236">
        <f>IF(ISERROR(SUM(AN10:AN17)),"-",(SUM(AN10:AN17)))</f>
        <v>1579250</v>
      </c>
      <c r="AO18" s="236">
        <f>IF(ISERROR(SUM(AO10:AO17)),"-",(SUM(AO10:AO17)))</f>
        <v>1421450</v>
      </c>
      <c r="AP18" s="225">
        <f t="shared" si="4"/>
        <v>-0.09992084850403672</v>
      </c>
      <c r="AQ18" s="236">
        <f>IF(ISERROR(SUM(AQ10:AQ17)),"-",(SUM(AQ10:AQ17)))</f>
        <v>1398600</v>
      </c>
      <c r="AR18" s="236">
        <f>IF(ISERROR(SUM(AR10:AR17)),"-",(SUM(AR10:AR17)))</f>
        <v>1258740</v>
      </c>
      <c r="AS18" s="225">
        <f t="shared" si="5"/>
        <v>-0.1</v>
      </c>
      <c r="AT18" s="236">
        <f>IF(ISERROR(SUM(AT10:AT17)),"-",(SUM(AT10:AT17)))</f>
        <v>999500</v>
      </c>
      <c r="AU18" s="236">
        <f>IF(ISERROR(SUM(AU10:AU17)),"-",(SUM(AU10:AU17)))</f>
        <v>899550</v>
      </c>
      <c r="AV18" s="225">
        <f t="shared" si="6"/>
        <v>-0.1</v>
      </c>
      <c r="AW18" s="236">
        <f>IF(ISERROR(SUM(AW10:AW17)),"-",(SUM(AW10:AW17)))</f>
        <v>1537600</v>
      </c>
      <c r="AX18" s="236">
        <f>IF(ISERROR(SUM(AX10:AX17)),"-",(SUM(AX10:AX17)))</f>
        <v>1383800</v>
      </c>
      <c r="AY18" s="225">
        <f t="shared" si="7"/>
        <v>-0.10002601456815817</v>
      </c>
      <c r="AZ18" s="236">
        <f>IF(ISERROR(SUM(AZ10:AZ17)),"-",(SUM(AZ10:AZ17)))</f>
        <v>1658100</v>
      </c>
      <c r="BA18" s="236">
        <f>IF(ISERROR(SUM(BA10:BA17)),"-",(SUM(BA10:BA17)))</f>
        <v>1492280</v>
      </c>
      <c r="BB18" s="226">
        <f t="shared" si="8"/>
        <v>-0.1000060309993366</v>
      </c>
      <c r="BC18" s="237">
        <f>IF(ISERROR(SUM(BC10:BC17)),"-",(SUM(BC10:BC17)))</f>
        <v>18269300</v>
      </c>
      <c r="BD18" s="238">
        <f>IF(ISERROR(SUM(BD10:BD17)),"-",(SUM(BD10:BD17)))</f>
        <v>16392830</v>
      </c>
      <c r="BE18" s="227">
        <f>IF(ISERROR((BD18-BC18)/BC18)," ",(BD18-BC18)/BC18)</f>
        <v>-0.1027116528821575</v>
      </c>
      <c r="BF18" s="239">
        <f>IF(ISERROR(SUM(BF10:BF17)),"-",(SUM(BF10:BF17)))</f>
        <v>15875200</v>
      </c>
      <c r="BG18" s="221">
        <f t="shared" si="12"/>
        <v>-0.032606203386414026</v>
      </c>
      <c r="BH18" s="222" t="str">
        <f t="shared" si="13"/>
        <v>▲</v>
      </c>
      <c r="BI18" s="223"/>
    </row>
    <row r="19" spans="14:61" s="240" customFormat="1" ht="22.5" customHeight="1">
      <c r="N19" s="428"/>
      <c r="O19" s="436" t="s">
        <v>85</v>
      </c>
      <c r="P19" s="437"/>
      <c r="Q19" s="241" t="s">
        <v>6</v>
      </c>
      <c r="R19" s="212">
        <v>21000000</v>
      </c>
      <c r="S19" s="242">
        <v>22000000</v>
      </c>
      <c r="T19" s="225">
        <f t="shared" si="14"/>
        <v>0.047619047619047616</v>
      </c>
      <c r="U19" s="212">
        <v>20000000</v>
      </c>
      <c r="V19" s="242">
        <v>21000000</v>
      </c>
      <c r="W19" s="225">
        <f t="shared" si="15"/>
        <v>0.05</v>
      </c>
      <c r="X19" s="243"/>
      <c r="Y19" s="212">
        <v>19000000</v>
      </c>
      <c r="Z19" s="242">
        <v>19500000</v>
      </c>
      <c r="AA19" s="225">
        <f t="shared" si="0"/>
        <v>0.02631578947368421</v>
      </c>
      <c r="AB19" s="212">
        <v>18000000</v>
      </c>
      <c r="AC19" s="242">
        <v>18500000</v>
      </c>
      <c r="AD19" s="225">
        <f t="shared" si="1"/>
        <v>0.027777777777777776</v>
      </c>
      <c r="AE19" s="212">
        <v>17000000</v>
      </c>
      <c r="AF19" s="242">
        <v>17500000</v>
      </c>
      <c r="AG19" s="244">
        <f t="shared" si="2"/>
        <v>0.029411764705882353</v>
      </c>
      <c r="AH19" s="212">
        <v>19000000</v>
      </c>
      <c r="AI19" s="242">
        <v>19400000</v>
      </c>
      <c r="AJ19" s="244">
        <f t="shared" si="16"/>
        <v>0.021052631578947368</v>
      </c>
      <c r="AK19" s="212">
        <v>20000000</v>
      </c>
      <c r="AL19" s="242">
        <v>21000000</v>
      </c>
      <c r="AM19" s="244">
        <f t="shared" si="3"/>
        <v>0.05</v>
      </c>
      <c r="AN19" s="212">
        <v>18000000</v>
      </c>
      <c r="AO19" s="242">
        <v>18800000</v>
      </c>
      <c r="AP19" s="244">
        <f t="shared" si="4"/>
        <v>0.044444444444444446</v>
      </c>
      <c r="AQ19" s="212">
        <v>17000000</v>
      </c>
      <c r="AR19" s="242">
        <v>17400000</v>
      </c>
      <c r="AS19" s="244">
        <f t="shared" si="5"/>
        <v>0.023529411764705882</v>
      </c>
      <c r="AT19" s="212">
        <v>16000000</v>
      </c>
      <c r="AU19" s="242">
        <v>16400000</v>
      </c>
      <c r="AV19" s="244">
        <f t="shared" si="6"/>
        <v>0.025</v>
      </c>
      <c r="AW19" s="212">
        <v>19000000</v>
      </c>
      <c r="AX19" s="242">
        <v>19400000</v>
      </c>
      <c r="AY19" s="244">
        <f t="shared" si="7"/>
        <v>0.021052631578947368</v>
      </c>
      <c r="AZ19" s="212">
        <v>22000000</v>
      </c>
      <c r="BA19" s="242">
        <v>22600000</v>
      </c>
      <c r="BB19" s="244">
        <f t="shared" si="8"/>
        <v>0.02727272727272727</v>
      </c>
      <c r="BC19" s="237">
        <f>IF(ISERROR(SUM(R19,U19,Y19,AB19,AE19,AH19,AK19,AN19,AQ19,AT19,AW19,AZ19,)),"-",(SUM(R19,U19,Y19,AB19,AE19,AH19,AK19,AN19,AQ19,AT19,AW19,AZ19,)))</f>
        <v>226000000</v>
      </c>
      <c r="BD19" s="238">
        <f>IF(ISERROR(SUM(S19,V19,Z19,AC19,AF19,AI19,AL19,AO19,AR19,AU19,AX19,BA19)),"-",SUM(S19,V19,Z19,AC19,AF19,AI19,AL19,AO19,AR19,AU19,AX19,BA19))</f>
        <v>233500000</v>
      </c>
      <c r="BE19" s="227">
        <f t="shared" si="11"/>
        <v>0.033185840707964605</v>
      </c>
      <c r="BF19" s="245">
        <v>230000000</v>
      </c>
      <c r="BG19" s="221">
        <f>IF(ISERROR((BD19-BF19)/BF19),"- ",((BD19-BF19)/BF19))</f>
        <v>0.015217391304347827</v>
      </c>
      <c r="BH19" s="222" t="str">
        <f t="shared" si="13"/>
        <v>☆</v>
      </c>
      <c r="BI19" s="246"/>
    </row>
    <row r="20" spans="2:61" ht="22.5" customHeight="1" thickBot="1">
      <c r="B20" s="247"/>
      <c r="C20" s="248" t="s">
        <v>160</v>
      </c>
      <c r="N20" s="429"/>
      <c r="O20" s="434" t="s">
        <v>86</v>
      </c>
      <c r="P20" s="435"/>
      <c r="Q20" s="234" t="s">
        <v>19</v>
      </c>
      <c r="R20" s="249">
        <f>IF(ISERROR(R18/R19),"-",(R18/R19))</f>
        <v>0.07564761904761905</v>
      </c>
      <c r="S20" s="249">
        <f>IF(ISERROR(S18/S19),"-",(S18/S19))</f>
        <v>0.06883636363636364</v>
      </c>
      <c r="T20" s="225">
        <f t="shared" si="14"/>
        <v>-0.09003925697870045</v>
      </c>
      <c r="U20" s="249">
        <f>IF(ISERROR(U18/U19),"-",(U18/U19))</f>
        <v>0.07731</v>
      </c>
      <c r="V20" s="249">
        <f>IF(ISERROR(V18/V19),"-",(V18/V19))</f>
        <v>0.06636190476190476</v>
      </c>
      <c r="W20" s="225">
        <f t="shared" si="15"/>
        <v>-0.14161292508207532</v>
      </c>
      <c r="X20" s="215"/>
      <c r="Y20" s="249">
        <f aca="true" t="shared" si="17" ref="Y20:BA20">IF(ISERROR(Y18/Y19),"-",(Y18/Y19))</f>
        <v>0.07629473684210526</v>
      </c>
      <c r="Z20" s="249">
        <f t="shared" si="17"/>
        <v>0.06690564102564102</v>
      </c>
      <c r="AA20" s="225">
        <f t="shared" si="0"/>
        <v>-0.12306347993434094</v>
      </c>
      <c r="AB20" s="249">
        <f t="shared" si="17"/>
        <v>0.08975</v>
      </c>
      <c r="AC20" s="249">
        <f t="shared" si="17"/>
        <v>0.07859189189189189</v>
      </c>
      <c r="AD20" s="225">
        <f t="shared" si="1"/>
        <v>-0.1243243243243243</v>
      </c>
      <c r="AE20" s="249">
        <f t="shared" si="17"/>
        <v>0.09756470588235294</v>
      </c>
      <c r="AF20" s="249">
        <f t="shared" si="17"/>
        <v>0.08129942857142858</v>
      </c>
      <c r="AG20" s="225">
        <f t="shared" si="2"/>
        <v>-0.16671271812716398</v>
      </c>
      <c r="AH20" s="249">
        <f t="shared" si="17"/>
        <v>0.08728947368421053</v>
      </c>
      <c r="AI20" s="249">
        <f t="shared" si="17"/>
        <v>0.07351288659793814</v>
      </c>
      <c r="AJ20" s="225">
        <f t="shared" si="16"/>
        <v>-0.15782644235102522</v>
      </c>
      <c r="AK20" s="249">
        <f t="shared" si="17"/>
        <v>0.0789625</v>
      </c>
      <c r="AL20" s="249">
        <f t="shared" si="17"/>
        <v>0.06769095238095238</v>
      </c>
      <c r="AM20" s="225">
        <f t="shared" si="3"/>
        <v>-0.14274557693902326</v>
      </c>
      <c r="AN20" s="249">
        <f t="shared" si="17"/>
        <v>0.08773611111111111</v>
      </c>
      <c r="AO20" s="249">
        <f t="shared" si="17"/>
        <v>0.0756090425531915</v>
      </c>
      <c r="AP20" s="225">
        <f t="shared" si="4"/>
        <v>-0.1382220889932266</v>
      </c>
      <c r="AQ20" s="249">
        <f t="shared" si="17"/>
        <v>0.08227058823529412</v>
      </c>
      <c r="AR20" s="249">
        <f t="shared" si="17"/>
        <v>0.07234137931034483</v>
      </c>
      <c r="AS20" s="225">
        <f t="shared" si="5"/>
        <v>-0.12068965517241381</v>
      </c>
      <c r="AT20" s="249">
        <f t="shared" si="17"/>
        <v>0.06246875</v>
      </c>
      <c r="AU20" s="249">
        <f t="shared" si="17"/>
        <v>0.05485060975609756</v>
      </c>
      <c r="AV20" s="225">
        <f t="shared" si="6"/>
        <v>-0.12195121951219517</v>
      </c>
      <c r="AW20" s="249">
        <f t="shared" si="17"/>
        <v>0.08092631578947368</v>
      </c>
      <c r="AX20" s="249">
        <f t="shared" si="17"/>
        <v>0.0713298969072165</v>
      </c>
      <c r="AY20" s="225">
        <f t="shared" si="7"/>
        <v>-0.11858217921623726</v>
      </c>
      <c r="AZ20" s="249">
        <f t="shared" si="17"/>
        <v>0.07536818181818182</v>
      </c>
      <c r="BA20" s="249">
        <f t="shared" si="17"/>
        <v>0.06603008849557522</v>
      </c>
      <c r="BB20" s="225">
        <f t="shared" si="8"/>
        <v>-0.1238996761940445</v>
      </c>
      <c r="BC20" s="250">
        <f>IF(ISERROR(BC18/BC19),"-",(BC18/BC19))</f>
        <v>0.08083761061946902</v>
      </c>
      <c r="BD20" s="251">
        <f>IF(ISERROR(BD18/BD19),"-",(BD18/BD19))</f>
        <v>0.07020483940042826</v>
      </c>
      <c r="BE20" s="252">
        <f t="shared" si="11"/>
        <v>-0.13153247773604962</v>
      </c>
      <c r="BF20" s="250">
        <f>IF(ISERROR(BF18/BF19),"-",(BF18/BF19))</f>
        <v>0.06902260869565217</v>
      </c>
      <c r="BG20" s="253"/>
      <c r="BH20" s="254"/>
      <c r="BI20" s="191"/>
    </row>
    <row r="21" spans="14:61" ht="12" customHeight="1" thickTop="1">
      <c r="N21" s="255"/>
      <c r="O21" s="256"/>
      <c r="P21" s="256"/>
      <c r="Q21" s="257"/>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9"/>
      <c r="BD21" s="259"/>
      <c r="BE21" s="260"/>
      <c r="BF21" s="259"/>
      <c r="BG21" s="261"/>
      <c r="BH21" s="223"/>
      <c r="BI21" s="191"/>
    </row>
    <row r="22" spans="14:61" ht="24" customHeight="1">
      <c r="N22" s="255"/>
      <c r="O22" s="256"/>
      <c r="P22" s="256"/>
      <c r="Q22" s="257"/>
      <c r="R22" s="258"/>
      <c r="S22" s="258"/>
      <c r="T22" s="258"/>
      <c r="U22" s="258"/>
      <c r="V22" s="258"/>
      <c r="W22" s="258"/>
      <c r="X22" s="258"/>
      <c r="Y22" s="262"/>
      <c r="Z22" s="262"/>
      <c r="AA22" s="258"/>
      <c r="AB22" s="262"/>
      <c r="AC22" s="262"/>
      <c r="AD22" s="258"/>
      <c r="AE22" s="262"/>
      <c r="AF22" s="262"/>
      <c r="AG22" s="258"/>
      <c r="AH22" s="262"/>
      <c r="AI22" s="262"/>
      <c r="AJ22" s="258"/>
      <c r="AK22" s="262"/>
      <c r="AL22" s="262"/>
      <c r="AM22" s="258"/>
      <c r="AN22" s="262"/>
      <c r="AO22" s="262"/>
      <c r="AP22" s="258"/>
      <c r="AQ22" s="262"/>
      <c r="AR22" s="262"/>
      <c r="AS22" s="258"/>
      <c r="AT22" s="262"/>
      <c r="AU22" s="262"/>
      <c r="AV22" s="258"/>
      <c r="AW22" s="262"/>
      <c r="AX22" s="262"/>
      <c r="AY22" s="258"/>
      <c r="AZ22" s="262"/>
      <c r="BA22" s="262"/>
      <c r="BB22" s="258"/>
      <c r="BC22" s="263" t="s">
        <v>88</v>
      </c>
      <c r="BD22" s="263"/>
      <c r="BE22" s="263"/>
      <c r="BF22" s="263"/>
      <c r="BG22" s="263"/>
      <c r="BH22" s="263"/>
      <c r="BI22" s="191"/>
    </row>
    <row r="23" spans="14:61" s="264" customFormat="1" ht="12" customHeight="1" thickBot="1">
      <c r="N23" s="265"/>
      <c r="O23" s="266"/>
      <c r="P23" s="266"/>
      <c r="Q23" s="267"/>
      <c r="R23" s="268"/>
      <c r="S23" s="268"/>
      <c r="T23" s="269"/>
      <c r="U23" s="268"/>
      <c r="V23" s="268"/>
      <c r="W23" s="269"/>
      <c r="X23" s="269"/>
      <c r="Y23" s="268"/>
      <c r="Z23" s="268"/>
      <c r="AA23" s="269"/>
      <c r="AB23" s="268"/>
      <c r="AC23" s="268"/>
      <c r="AD23" s="269"/>
      <c r="AE23" s="268"/>
      <c r="AF23" s="268"/>
      <c r="AG23" s="269"/>
      <c r="AH23" s="268"/>
      <c r="AI23" s="268"/>
      <c r="AJ23" s="269"/>
      <c r="AK23" s="268"/>
      <c r="AL23" s="268"/>
      <c r="AM23" s="269"/>
      <c r="AN23" s="268"/>
      <c r="AO23" s="268"/>
      <c r="AP23" s="269"/>
      <c r="AQ23" s="268"/>
      <c r="AR23" s="268"/>
      <c r="AS23" s="269"/>
      <c r="AT23" s="268"/>
      <c r="AU23" s="268"/>
      <c r="AV23" s="269"/>
      <c r="AW23" s="268"/>
      <c r="AX23" s="268"/>
      <c r="AY23" s="269"/>
      <c r="AZ23" s="268"/>
      <c r="BA23" s="268"/>
      <c r="BB23" s="269"/>
      <c r="BC23" s="263"/>
      <c r="BD23" s="263"/>
      <c r="BE23" s="263"/>
      <c r="BF23" s="263"/>
      <c r="BG23" s="263"/>
      <c r="BH23" s="263"/>
      <c r="BI23" s="270"/>
    </row>
    <row r="24" spans="14:61" ht="12.75" customHeight="1" thickTop="1">
      <c r="N24" s="416" t="s">
        <v>0</v>
      </c>
      <c r="O24" s="417"/>
      <c r="P24" s="418"/>
      <c r="Q24" s="422" t="s">
        <v>1</v>
      </c>
      <c r="R24" s="475">
        <f>$R$8</f>
        <v>4</v>
      </c>
      <c r="S24" s="476"/>
      <c r="T24" s="477"/>
      <c r="U24" s="441">
        <f>IF(R24=12,1,R24+1)</f>
        <v>5</v>
      </c>
      <c r="V24" s="442"/>
      <c r="W24" s="443"/>
      <c r="X24" s="202"/>
      <c r="Y24" s="441">
        <f>IF(U24=12,1,U24+1)</f>
        <v>6</v>
      </c>
      <c r="Z24" s="442"/>
      <c r="AA24" s="443"/>
      <c r="AB24" s="441">
        <f>IF(Y24=12,1,Y24+1)</f>
        <v>7</v>
      </c>
      <c r="AC24" s="442"/>
      <c r="AD24" s="443"/>
      <c r="AE24" s="441">
        <f>IF(AB24=12,1,AB24+1)</f>
        <v>8</v>
      </c>
      <c r="AF24" s="442"/>
      <c r="AG24" s="443"/>
      <c r="AH24" s="441">
        <f>IF(AE24=12,1,AE24+1)</f>
        <v>9</v>
      </c>
      <c r="AI24" s="442"/>
      <c r="AJ24" s="443"/>
      <c r="AK24" s="441">
        <f>IF(AH24=12,1,AH24+1)</f>
        <v>10</v>
      </c>
      <c r="AL24" s="442"/>
      <c r="AM24" s="443"/>
      <c r="AN24" s="441">
        <f>IF(AK24=12,1,AK24+1)</f>
        <v>11</v>
      </c>
      <c r="AO24" s="442"/>
      <c r="AP24" s="443"/>
      <c r="AQ24" s="441">
        <f>IF(AN24=12,1,AN24+1)</f>
        <v>12</v>
      </c>
      <c r="AR24" s="442"/>
      <c r="AS24" s="443"/>
      <c r="AT24" s="441">
        <f>IF(AQ24=12,1,AQ24+1)</f>
        <v>1</v>
      </c>
      <c r="AU24" s="442"/>
      <c r="AV24" s="443"/>
      <c r="AW24" s="472">
        <f>IF(AT24=12,1,AT24+1)</f>
        <v>2</v>
      </c>
      <c r="AX24" s="473"/>
      <c r="AY24" s="478"/>
      <c r="AZ24" s="472">
        <f>IF(AW24=12,1,AW24+1)</f>
        <v>3</v>
      </c>
      <c r="BA24" s="473"/>
      <c r="BB24" s="473"/>
      <c r="BC24" s="438" t="s">
        <v>95</v>
      </c>
      <c r="BD24" s="439"/>
      <c r="BE24" s="440"/>
      <c r="BF24" s="438" t="s">
        <v>96</v>
      </c>
      <c r="BG24" s="439"/>
      <c r="BH24" s="440"/>
      <c r="BI24" s="203"/>
    </row>
    <row r="25" spans="14:61" ht="24.75" thickBot="1">
      <c r="N25" s="419"/>
      <c r="O25" s="420"/>
      <c r="P25" s="421"/>
      <c r="Q25" s="423"/>
      <c r="R25" s="204" t="s">
        <v>146</v>
      </c>
      <c r="S25" s="204" t="s">
        <v>147</v>
      </c>
      <c r="T25" s="205" t="s">
        <v>148</v>
      </c>
      <c r="U25" s="204" t="s">
        <v>146</v>
      </c>
      <c r="V25" s="204" t="s">
        <v>147</v>
      </c>
      <c r="W25" s="205" t="s">
        <v>148</v>
      </c>
      <c r="X25" s="207"/>
      <c r="Y25" s="204" t="s">
        <v>146</v>
      </c>
      <c r="Z25" s="204" t="s">
        <v>147</v>
      </c>
      <c r="AA25" s="205" t="s">
        <v>148</v>
      </c>
      <c r="AB25" s="204" t="s">
        <v>146</v>
      </c>
      <c r="AC25" s="204" t="s">
        <v>147</v>
      </c>
      <c r="AD25" s="205" t="s">
        <v>148</v>
      </c>
      <c r="AE25" s="204" t="s">
        <v>146</v>
      </c>
      <c r="AF25" s="204" t="s">
        <v>147</v>
      </c>
      <c r="AG25" s="205" t="s">
        <v>148</v>
      </c>
      <c r="AH25" s="204" t="s">
        <v>146</v>
      </c>
      <c r="AI25" s="204" t="s">
        <v>147</v>
      </c>
      <c r="AJ25" s="205" t="s">
        <v>148</v>
      </c>
      <c r="AK25" s="204" t="s">
        <v>146</v>
      </c>
      <c r="AL25" s="204" t="s">
        <v>147</v>
      </c>
      <c r="AM25" s="205" t="s">
        <v>148</v>
      </c>
      <c r="AN25" s="204" t="s">
        <v>146</v>
      </c>
      <c r="AO25" s="204" t="s">
        <v>147</v>
      </c>
      <c r="AP25" s="205" t="s">
        <v>148</v>
      </c>
      <c r="AQ25" s="204" t="s">
        <v>146</v>
      </c>
      <c r="AR25" s="204" t="s">
        <v>147</v>
      </c>
      <c r="AS25" s="205" t="s">
        <v>148</v>
      </c>
      <c r="AT25" s="204" t="s">
        <v>146</v>
      </c>
      <c r="AU25" s="204" t="s">
        <v>147</v>
      </c>
      <c r="AV25" s="205" t="s">
        <v>148</v>
      </c>
      <c r="AW25" s="204" t="s">
        <v>146</v>
      </c>
      <c r="AX25" s="204" t="s">
        <v>147</v>
      </c>
      <c r="AY25" s="206" t="s">
        <v>148</v>
      </c>
      <c r="AZ25" s="204" t="s">
        <v>146</v>
      </c>
      <c r="BA25" s="204" t="s">
        <v>147</v>
      </c>
      <c r="BB25" s="206" t="s">
        <v>148</v>
      </c>
      <c r="BC25" s="271" t="s">
        <v>104</v>
      </c>
      <c r="BD25" s="204" t="s">
        <v>105</v>
      </c>
      <c r="BE25" s="206" t="s">
        <v>106</v>
      </c>
      <c r="BF25" s="405" t="s">
        <v>107</v>
      </c>
      <c r="BG25" s="205" t="s">
        <v>165</v>
      </c>
      <c r="BH25" s="272" t="s">
        <v>5</v>
      </c>
      <c r="BI25" s="203"/>
    </row>
    <row r="26" spans="14:61" ht="24.75" thickTop="1">
      <c r="N26" s="444" t="s">
        <v>97</v>
      </c>
      <c r="O26" s="432" t="s">
        <v>7</v>
      </c>
      <c r="P26" s="433"/>
      <c r="Q26" s="234" t="s">
        <v>175</v>
      </c>
      <c r="R26" s="212">
        <v>62000</v>
      </c>
      <c r="S26" s="273">
        <v>60000</v>
      </c>
      <c r="T26" s="221">
        <f aca="true" t="shared" si="18" ref="T26:T33">IF(ISERROR((S26-R26)/R26),"-",((S26-R26)/R26))</f>
        <v>-0.03225806451612903</v>
      </c>
      <c r="U26" s="212">
        <v>61000</v>
      </c>
      <c r="V26" s="273">
        <v>55000</v>
      </c>
      <c r="W26" s="221">
        <f aca="true" t="shared" si="19" ref="W26:W33">IF(ISERROR((V26-U26)/U26),"-",((V26-U26)/U26))</f>
        <v>-0.09836065573770492</v>
      </c>
      <c r="X26" s="215"/>
      <c r="Y26" s="212">
        <v>59000</v>
      </c>
      <c r="Z26" s="273">
        <v>53101</v>
      </c>
      <c r="AA26" s="221">
        <f aca="true" t="shared" si="20" ref="AA26:AA33">IF(ISERROR((Z26-Y26)/Y26),"-",((Z26-Y26)/Y26))</f>
        <v>-0.09998305084745762</v>
      </c>
      <c r="AB26" s="212">
        <v>67000</v>
      </c>
      <c r="AC26" s="273">
        <v>60300</v>
      </c>
      <c r="AD26" s="221">
        <f aca="true" t="shared" si="21" ref="AD26:AD33">IF(ISERROR((AC26-AB26)/AB26),"-",((AC26-AB26)/AB26))</f>
        <v>-0.1</v>
      </c>
      <c r="AE26" s="212">
        <v>70000</v>
      </c>
      <c r="AF26" s="273">
        <v>59500</v>
      </c>
      <c r="AG26" s="221">
        <f aca="true" t="shared" si="22" ref="AG26:AG33">IF(ISERROR((AF26-AE26)/AE26),"-",((AF26-AE26)/AE26))</f>
        <v>-0.15</v>
      </c>
      <c r="AH26" s="212">
        <v>66000</v>
      </c>
      <c r="AI26" s="273">
        <v>56100</v>
      </c>
      <c r="AJ26" s="221">
        <f aca="true" t="shared" si="23" ref="AJ26:AJ33">IF(ISERROR((AI26-AH26)/AH26),"-",((AI26-AH26)/AH26))</f>
        <v>-0.15</v>
      </c>
      <c r="AK26" s="212">
        <v>62000</v>
      </c>
      <c r="AL26" s="273">
        <v>55800</v>
      </c>
      <c r="AM26" s="221">
        <f aca="true" t="shared" si="24" ref="AM26:AM33">IF(ISERROR((AL26-AK26)/AK26),"-",((AL26-AK26)/AK26))</f>
        <v>-0.1</v>
      </c>
      <c r="AN26" s="212">
        <v>62000</v>
      </c>
      <c r="AO26" s="273">
        <v>55800</v>
      </c>
      <c r="AP26" s="221">
        <f aca="true" t="shared" si="25" ref="AP26:AP33">IF(ISERROR((AO26-AN26)/AN26),"-",((AO26-AN26)/AN26))</f>
        <v>-0.1</v>
      </c>
      <c r="AQ26" s="212">
        <v>57000</v>
      </c>
      <c r="AR26" s="273">
        <v>51300</v>
      </c>
      <c r="AS26" s="221">
        <f aca="true" t="shared" si="26" ref="AS26:AS33">IF(ISERROR((AR26-AQ26)/AQ26),"-",((AR26-AQ26)/AQ26))</f>
        <v>-0.1</v>
      </c>
      <c r="AT26" s="212">
        <v>40000</v>
      </c>
      <c r="AU26" s="273">
        <v>36000</v>
      </c>
      <c r="AV26" s="221">
        <f aca="true" t="shared" si="27" ref="AV26:AV33">IF(ISERROR((AU26-AT26)/AT26),"-",((AU26-AT26)/AT26))</f>
        <v>-0.1</v>
      </c>
      <c r="AW26" s="212">
        <v>60000</v>
      </c>
      <c r="AX26" s="273">
        <v>54000</v>
      </c>
      <c r="AY26" s="221">
        <f aca="true" t="shared" si="28" ref="AY26:AY33">IF(ISERROR((AX26-AW26)/AW26),"-",((AX26-AW26)/AW26))</f>
        <v>-0.1</v>
      </c>
      <c r="AZ26" s="212">
        <v>66000</v>
      </c>
      <c r="BA26" s="273">
        <v>59400</v>
      </c>
      <c r="BB26" s="274">
        <f>IF(ISERROR((BA26-AZ26)/AZ26),"-",((BA26-AZ26)/AZ26))</f>
        <v>-0.1</v>
      </c>
      <c r="BC26" s="275">
        <f>IF(ISERROR(SUM(R26,U26,Y26,AB26,AE26,AH26,AK26,AN26,AQ26,AT26,AW26,AZ26,)),"-",(SUM(R26,U26,Y26,AB26,AE26,AH26,AK26,AN26,AQ26,AT26,AW26,AZ26,)))</f>
        <v>732000</v>
      </c>
      <c r="BD26" s="218">
        <f aca="true" t="shared" si="29" ref="BD26:BD33">IF(ISERROR(SUM(S26,V26,Z26,AC26,AF26,AI26,AL26,AO26,AR26,AU26,AX26,BA26,)),"-",(SUM(S26,V26,Z26,AC26,AF26,AI26,AL26,AO26,AR26,AU26,AX26,BA26,)))</f>
        <v>656301</v>
      </c>
      <c r="BE26" s="276">
        <f aca="true" t="shared" si="30" ref="BE26:BE33">IF(ISERROR((BD26-BC26)/BC26)," ",(BD26-BC26)/BC26)</f>
        <v>-0.10341393442622951</v>
      </c>
      <c r="BF26" s="277">
        <v>630000</v>
      </c>
      <c r="BG26" s="221">
        <f aca="true" t="shared" si="31" ref="BG26:BG33">IF(ISERROR((BD26-BF26)/BF26*-1),"- ",((BD26-BF26)/BF26*-1))</f>
        <v>-0.04174761904761905</v>
      </c>
      <c r="BH26" s="278" t="str">
        <f aca="true" t="shared" si="32" ref="BH26:BH33">IF(ISERROR((BD26-BF26)/BF26),"-",(IF(BG26&gt;=0.1,"☆☆☆",IF(AND(0.1&gt;BG26,BG26&gt;=0),"☆",IF(AND(0&gt;BG26,BG26&gt;=-0.1),"▲","×")))))</f>
        <v>▲</v>
      </c>
      <c r="BI26" s="223"/>
    </row>
    <row r="27" spans="14:61" ht="24">
      <c r="N27" s="444"/>
      <c r="O27" s="432" t="s">
        <v>8</v>
      </c>
      <c r="P27" s="445"/>
      <c r="Q27" s="234" t="s">
        <v>175</v>
      </c>
      <c r="R27" s="212">
        <v>380</v>
      </c>
      <c r="S27" s="273">
        <v>375</v>
      </c>
      <c r="T27" s="221">
        <f t="shared" si="18"/>
        <v>-0.013157894736842105</v>
      </c>
      <c r="U27" s="212">
        <v>360</v>
      </c>
      <c r="V27" s="273">
        <v>325</v>
      </c>
      <c r="W27" s="221">
        <f t="shared" si="19"/>
        <v>-0.09722222222222222</v>
      </c>
      <c r="X27" s="215"/>
      <c r="Y27" s="212">
        <v>280</v>
      </c>
      <c r="Z27" s="273">
        <v>252</v>
      </c>
      <c r="AA27" s="221">
        <f t="shared" si="20"/>
        <v>-0.1</v>
      </c>
      <c r="AB27" s="212">
        <v>300</v>
      </c>
      <c r="AC27" s="273">
        <v>270</v>
      </c>
      <c r="AD27" s="221">
        <f t="shared" si="21"/>
        <v>-0.1</v>
      </c>
      <c r="AE27" s="212">
        <v>280</v>
      </c>
      <c r="AF27" s="273">
        <v>252</v>
      </c>
      <c r="AG27" s="221">
        <f t="shared" si="22"/>
        <v>-0.1</v>
      </c>
      <c r="AH27" s="212">
        <v>370</v>
      </c>
      <c r="AI27" s="273">
        <v>330</v>
      </c>
      <c r="AJ27" s="221">
        <f t="shared" si="23"/>
        <v>-0.10810810810810811</v>
      </c>
      <c r="AK27" s="212">
        <v>380</v>
      </c>
      <c r="AL27" s="273">
        <v>343</v>
      </c>
      <c r="AM27" s="221">
        <f t="shared" si="24"/>
        <v>-0.09736842105263158</v>
      </c>
      <c r="AN27" s="212">
        <v>380</v>
      </c>
      <c r="AO27" s="273">
        <v>340</v>
      </c>
      <c r="AP27" s="221">
        <f t="shared" si="25"/>
        <v>-0.10526315789473684</v>
      </c>
      <c r="AQ27" s="212">
        <v>280</v>
      </c>
      <c r="AR27" s="273">
        <v>252</v>
      </c>
      <c r="AS27" s="221">
        <f t="shared" si="26"/>
        <v>-0.1</v>
      </c>
      <c r="AT27" s="212">
        <v>350</v>
      </c>
      <c r="AU27" s="273">
        <v>315</v>
      </c>
      <c r="AV27" s="221">
        <f t="shared" si="27"/>
        <v>-0.1</v>
      </c>
      <c r="AW27" s="212">
        <v>380</v>
      </c>
      <c r="AX27" s="273">
        <v>340</v>
      </c>
      <c r="AY27" s="221">
        <f t="shared" si="28"/>
        <v>-0.10526315789473684</v>
      </c>
      <c r="AZ27" s="212">
        <v>405</v>
      </c>
      <c r="BA27" s="273">
        <v>364</v>
      </c>
      <c r="BB27" s="274">
        <f aca="true" t="shared" si="33" ref="BB27:BB33">IF(ISERROR((BA27-AZ27)/AZ27),"-",((BA27-AZ27)/AZ27))</f>
        <v>-0.10123456790123457</v>
      </c>
      <c r="BC27" s="279">
        <f aca="true" t="shared" si="34" ref="BC27:BC33">IF(ISERROR(SUM(R27,U27,Y27,AB27,AE27,AH27,AK27,AN27,AQ27,AT27,AW27,AZ27,)),"-",(SUM(R27,U27,Y27,AB27,AE27,AH27,AK27,AN27,AQ27,AT27,AW27,AZ27,)))</f>
        <v>4145</v>
      </c>
      <c r="BD27" s="238">
        <f t="shared" si="29"/>
        <v>3758</v>
      </c>
      <c r="BE27" s="280">
        <f t="shared" si="30"/>
        <v>-0.09336550060313631</v>
      </c>
      <c r="BF27" s="281">
        <v>3760</v>
      </c>
      <c r="BG27" s="221">
        <f t="shared" si="31"/>
        <v>0.0005319148936170213</v>
      </c>
      <c r="BH27" s="282" t="str">
        <f t="shared" si="32"/>
        <v>☆</v>
      </c>
      <c r="BI27" s="223"/>
    </row>
    <row r="28" spans="14:61" ht="24">
      <c r="N28" s="444"/>
      <c r="O28" s="283" t="s">
        <v>79</v>
      </c>
      <c r="P28" s="284" t="s">
        <v>83</v>
      </c>
      <c r="Q28" s="285" t="s">
        <v>67</v>
      </c>
      <c r="R28" s="212">
        <v>3100</v>
      </c>
      <c r="S28" s="273">
        <v>2790</v>
      </c>
      <c r="T28" s="221">
        <f t="shared" si="18"/>
        <v>-0.1</v>
      </c>
      <c r="U28" s="212">
        <v>2900</v>
      </c>
      <c r="V28" s="273">
        <v>2610</v>
      </c>
      <c r="W28" s="221">
        <f t="shared" si="19"/>
        <v>-0.1</v>
      </c>
      <c r="X28" s="215"/>
      <c r="Y28" s="212">
        <v>2400</v>
      </c>
      <c r="Z28" s="273">
        <v>2160</v>
      </c>
      <c r="AA28" s="221">
        <f t="shared" si="20"/>
        <v>-0.1</v>
      </c>
      <c r="AB28" s="212">
        <v>2450</v>
      </c>
      <c r="AC28" s="273">
        <v>2205</v>
      </c>
      <c r="AD28" s="221">
        <f t="shared" si="21"/>
        <v>-0.1</v>
      </c>
      <c r="AE28" s="212">
        <v>2300</v>
      </c>
      <c r="AF28" s="273">
        <v>2070</v>
      </c>
      <c r="AG28" s="221">
        <f t="shared" si="22"/>
        <v>-0.1</v>
      </c>
      <c r="AH28" s="212">
        <v>3010</v>
      </c>
      <c r="AI28" s="273">
        <v>2705</v>
      </c>
      <c r="AJ28" s="221">
        <f t="shared" si="23"/>
        <v>-0.10132890365448505</v>
      </c>
      <c r="AK28" s="212">
        <v>3015</v>
      </c>
      <c r="AL28" s="273">
        <v>2715</v>
      </c>
      <c r="AM28" s="221">
        <f t="shared" si="24"/>
        <v>-0.09950248756218906</v>
      </c>
      <c r="AN28" s="212">
        <v>3015</v>
      </c>
      <c r="AO28" s="273">
        <v>2715</v>
      </c>
      <c r="AP28" s="221">
        <f t="shared" si="25"/>
        <v>-0.09950248756218906</v>
      </c>
      <c r="AQ28" s="212">
        <v>2300</v>
      </c>
      <c r="AR28" s="273">
        <v>2070</v>
      </c>
      <c r="AS28" s="221">
        <f t="shared" si="26"/>
        <v>-0.1</v>
      </c>
      <c r="AT28" s="212">
        <v>1750</v>
      </c>
      <c r="AU28" s="273">
        <v>1575</v>
      </c>
      <c r="AV28" s="221">
        <f t="shared" si="27"/>
        <v>-0.1</v>
      </c>
      <c r="AW28" s="212">
        <v>3000</v>
      </c>
      <c r="AX28" s="273">
        <v>2700</v>
      </c>
      <c r="AY28" s="221">
        <f t="shared" si="28"/>
        <v>-0.1</v>
      </c>
      <c r="AZ28" s="212">
        <v>3000</v>
      </c>
      <c r="BA28" s="273">
        <v>2700</v>
      </c>
      <c r="BB28" s="274">
        <f t="shared" si="33"/>
        <v>-0.1</v>
      </c>
      <c r="BC28" s="279">
        <f t="shared" si="34"/>
        <v>32240</v>
      </c>
      <c r="BD28" s="238">
        <f t="shared" si="29"/>
        <v>29015</v>
      </c>
      <c r="BE28" s="280">
        <f t="shared" si="30"/>
        <v>-0.10003101736972704</v>
      </c>
      <c r="BF28" s="281">
        <v>29050</v>
      </c>
      <c r="BG28" s="221">
        <f t="shared" si="31"/>
        <v>0.0012048192771084338</v>
      </c>
      <c r="BH28" s="282" t="str">
        <f t="shared" si="32"/>
        <v>☆</v>
      </c>
      <c r="BI28" s="223"/>
    </row>
    <row r="29" spans="14:61" ht="24">
      <c r="N29" s="444"/>
      <c r="O29" s="432" t="s">
        <v>10</v>
      </c>
      <c r="P29" s="446"/>
      <c r="Q29" s="234" t="s">
        <v>15</v>
      </c>
      <c r="R29" s="212"/>
      <c r="S29" s="273"/>
      <c r="T29" s="221" t="str">
        <f>IF(ISERROR((S29-R29)/R29),"-",((S29-R29)/R29))</f>
        <v>-</v>
      </c>
      <c r="U29" s="212"/>
      <c r="V29" s="273"/>
      <c r="W29" s="221" t="str">
        <f t="shared" si="19"/>
        <v>-</v>
      </c>
      <c r="X29" s="215"/>
      <c r="Y29" s="212"/>
      <c r="Z29" s="273"/>
      <c r="AA29" s="221" t="str">
        <f t="shared" si="20"/>
        <v>-</v>
      </c>
      <c r="AB29" s="212"/>
      <c r="AC29" s="273"/>
      <c r="AD29" s="221" t="str">
        <f t="shared" si="21"/>
        <v>-</v>
      </c>
      <c r="AE29" s="212"/>
      <c r="AF29" s="273"/>
      <c r="AG29" s="221" t="str">
        <f t="shared" si="22"/>
        <v>-</v>
      </c>
      <c r="AH29" s="212"/>
      <c r="AI29" s="273"/>
      <c r="AJ29" s="221" t="str">
        <f t="shared" si="23"/>
        <v>-</v>
      </c>
      <c r="AK29" s="212"/>
      <c r="AL29" s="273"/>
      <c r="AM29" s="221" t="str">
        <f t="shared" si="24"/>
        <v>-</v>
      </c>
      <c r="AN29" s="212"/>
      <c r="AO29" s="273"/>
      <c r="AP29" s="221" t="str">
        <f t="shared" si="25"/>
        <v>-</v>
      </c>
      <c r="AQ29" s="212"/>
      <c r="AR29" s="273"/>
      <c r="AS29" s="221" t="str">
        <f t="shared" si="26"/>
        <v>-</v>
      </c>
      <c r="AT29" s="212"/>
      <c r="AU29" s="273"/>
      <c r="AV29" s="221" t="str">
        <f t="shared" si="27"/>
        <v>-</v>
      </c>
      <c r="AW29" s="212"/>
      <c r="AX29" s="273"/>
      <c r="AY29" s="221" t="str">
        <f t="shared" si="28"/>
        <v>-</v>
      </c>
      <c r="AZ29" s="212"/>
      <c r="BA29" s="273"/>
      <c r="BB29" s="274" t="str">
        <f t="shared" si="33"/>
        <v>-</v>
      </c>
      <c r="BC29" s="279">
        <f t="shared" si="34"/>
        <v>0</v>
      </c>
      <c r="BD29" s="238">
        <f t="shared" si="29"/>
        <v>0</v>
      </c>
      <c r="BE29" s="280" t="str">
        <f t="shared" si="30"/>
        <v> </v>
      </c>
      <c r="BF29" s="281"/>
      <c r="BG29" s="221" t="str">
        <f t="shared" si="31"/>
        <v>- </v>
      </c>
      <c r="BH29" s="282" t="str">
        <f t="shared" si="32"/>
        <v>-</v>
      </c>
      <c r="BI29" s="223"/>
    </row>
    <row r="30" spans="14:61" ht="24">
      <c r="N30" s="444"/>
      <c r="O30" s="432" t="s">
        <v>11</v>
      </c>
      <c r="P30" s="433"/>
      <c r="Q30" s="234" t="s">
        <v>15</v>
      </c>
      <c r="R30" s="212"/>
      <c r="S30" s="273"/>
      <c r="T30" s="221" t="str">
        <f t="shared" si="18"/>
        <v>-</v>
      </c>
      <c r="U30" s="212"/>
      <c r="V30" s="273"/>
      <c r="W30" s="221" t="str">
        <f t="shared" si="19"/>
        <v>-</v>
      </c>
      <c r="X30" s="215"/>
      <c r="Y30" s="212"/>
      <c r="Z30" s="273"/>
      <c r="AA30" s="221" t="str">
        <f t="shared" si="20"/>
        <v>-</v>
      </c>
      <c r="AB30" s="212"/>
      <c r="AC30" s="273"/>
      <c r="AD30" s="221" t="str">
        <f t="shared" si="21"/>
        <v>-</v>
      </c>
      <c r="AE30" s="212"/>
      <c r="AF30" s="273"/>
      <c r="AG30" s="221" t="str">
        <f t="shared" si="22"/>
        <v>-</v>
      </c>
      <c r="AH30" s="212"/>
      <c r="AI30" s="273"/>
      <c r="AJ30" s="221" t="str">
        <f t="shared" si="23"/>
        <v>-</v>
      </c>
      <c r="AK30" s="212"/>
      <c r="AL30" s="273"/>
      <c r="AM30" s="221" t="str">
        <f t="shared" si="24"/>
        <v>-</v>
      </c>
      <c r="AN30" s="212"/>
      <c r="AO30" s="273"/>
      <c r="AP30" s="221" t="str">
        <f t="shared" si="25"/>
        <v>-</v>
      </c>
      <c r="AQ30" s="212"/>
      <c r="AR30" s="273"/>
      <c r="AS30" s="221" t="str">
        <f t="shared" si="26"/>
        <v>-</v>
      </c>
      <c r="AT30" s="212"/>
      <c r="AU30" s="273"/>
      <c r="AV30" s="221" t="str">
        <f t="shared" si="27"/>
        <v>-</v>
      </c>
      <c r="AW30" s="212"/>
      <c r="AX30" s="273"/>
      <c r="AY30" s="221" t="str">
        <f t="shared" si="28"/>
        <v>-</v>
      </c>
      <c r="AZ30" s="212"/>
      <c r="BA30" s="273"/>
      <c r="BB30" s="274" t="str">
        <f t="shared" si="33"/>
        <v>-</v>
      </c>
      <c r="BC30" s="279">
        <f t="shared" si="34"/>
        <v>0</v>
      </c>
      <c r="BD30" s="238">
        <f t="shared" si="29"/>
        <v>0</v>
      </c>
      <c r="BE30" s="280" t="str">
        <f t="shared" si="30"/>
        <v> </v>
      </c>
      <c r="BF30" s="281"/>
      <c r="BG30" s="221" t="str">
        <f t="shared" si="31"/>
        <v>- </v>
      </c>
      <c r="BH30" s="282" t="str">
        <f t="shared" si="32"/>
        <v>-</v>
      </c>
      <c r="BI30" s="223"/>
    </row>
    <row r="31" spans="14:61" ht="24">
      <c r="N31" s="444"/>
      <c r="O31" s="432" t="s">
        <v>12</v>
      </c>
      <c r="P31" s="433"/>
      <c r="Q31" s="234" t="s">
        <v>16</v>
      </c>
      <c r="R31" s="212"/>
      <c r="S31" s="273"/>
      <c r="T31" s="221" t="str">
        <f t="shared" si="18"/>
        <v>-</v>
      </c>
      <c r="U31" s="212"/>
      <c r="V31" s="273"/>
      <c r="W31" s="221" t="str">
        <f t="shared" si="19"/>
        <v>-</v>
      </c>
      <c r="X31" s="215"/>
      <c r="Y31" s="212"/>
      <c r="Z31" s="273"/>
      <c r="AA31" s="221" t="str">
        <f t="shared" si="20"/>
        <v>-</v>
      </c>
      <c r="AB31" s="212"/>
      <c r="AC31" s="273"/>
      <c r="AD31" s="221" t="str">
        <f t="shared" si="21"/>
        <v>-</v>
      </c>
      <c r="AE31" s="212"/>
      <c r="AF31" s="273"/>
      <c r="AG31" s="221" t="str">
        <f t="shared" si="22"/>
        <v>-</v>
      </c>
      <c r="AH31" s="212"/>
      <c r="AI31" s="273"/>
      <c r="AJ31" s="221" t="str">
        <f t="shared" si="23"/>
        <v>-</v>
      </c>
      <c r="AK31" s="212"/>
      <c r="AL31" s="273"/>
      <c r="AM31" s="221" t="str">
        <f t="shared" si="24"/>
        <v>-</v>
      </c>
      <c r="AN31" s="212"/>
      <c r="AO31" s="273"/>
      <c r="AP31" s="221" t="str">
        <f t="shared" si="25"/>
        <v>-</v>
      </c>
      <c r="AQ31" s="212"/>
      <c r="AR31" s="273"/>
      <c r="AS31" s="221" t="str">
        <f t="shared" si="26"/>
        <v>-</v>
      </c>
      <c r="AT31" s="212"/>
      <c r="AU31" s="273"/>
      <c r="AV31" s="221" t="str">
        <f t="shared" si="27"/>
        <v>-</v>
      </c>
      <c r="AW31" s="212"/>
      <c r="AX31" s="273"/>
      <c r="AY31" s="221" t="str">
        <f t="shared" si="28"/>
        <v>-</v>
      </c>
      <c r="AZ31" s="212"/>
      <c r="BA31" s="273"/>
      <c r="BB31" s="274" t="str">
        <f t="shared" si="33"/>
        <v>-</v>
      </c>
      <c r="BC31" s="279">
        <f t="shared" si="34"/>
        <v>0</v>
      </c>
      <c r="BD31" s="238">
        <f t="shared" si="29"/>
        <v>0</v>
      </c>
      <c r="BE31" s="280" t="str">
        <f t="shared" si="30"/>
        <v> </v>
      </c>
      <c r="BF31" s="281"/>
      <c r="BG31" s="221" t="str">
        <f t="shared" si="31"/>
        <v>- </v>
      </c>
      <c r="BH31" s="282" t="str">
        <f t="shared" si="32"/>
        <v>-</v>
      </c>
      <c r="BI31" s="223"/>
    </row>
    <row r="32" spans="14:61" ht="24">
      <c r="N32" s="444"/>
      <c r="O32" s="432" t="s">
        <v>13</v>
      </c>
      <c r="P32" s="433"/>
      <c r="Q32" s="234" t="s">
        <v>16</v>
      </c>
      <c r="R32" s="212"/>
      <c r="S32" s="273"/>
      <c r="T32" s="221" t="str">
        <f t="shared" si="18"/>
        <v>-</v>
      </c>
      <c r="U32" s="212"/>
      <c r="V32" s="273"/>
      <c r="W32" s="221" t="str">
        <f t="shared" si="19"/>
        <v>-</v>
      </c>
      <c r="X32" s="215"/>
      <c r="Y32" s="212"/>
      <c r="Z32" s="273"/>
      <c r="AA32" s="221" t="str">
        <f t="shared" si="20"/>
        <v>-</v>
      </c>
      <c r="AB32" s="212"/>
      <c r="AC32" s="273"/>
      <c r="AD32" s="221" t="str">
        <f t="shared" si="21"/>
        <v>-</v>
      </c>
      <c r="AE32" s="212"/>
      <c r="AF32" s="273"/>
      <c r="AG32" s="221" t="str">
        <f t="shared" si="22"/>
        <v>-</v>
      </c>
      <c r="AH32" s="212"/>
      <c r="AI32" s="273"/>
      <c r="AJ32" s="221" t="str">
        <f t="shared" si="23"/>
        <v>-</v>
      </c>
      <c r="AK32" s="212"/>
      <c r="AL32" s="273"/>
      <c r="AM32" s="221" t="str">
        <f t="shared" si="24"/>
        <v>-</v>
      </c>
      <c r="AN32" s="212"/>
      <c r="AO32" s="273"/>
      <c r="AP32" s="221" t="str">
        <f t="shared" si="25"/>
        <v>-</v>
      </c>
      <c r="AQ32" s="212"/>
      <c r="AR32" s="273"/>
      <c r="AS32" s="221" t="str">
        <f t="shared" si="26"/>
        <v>-</v>
      </c>
      <c r="AT32" s="212"/>
      <c r="AU32" s="273"/>
      <c r="AV32" s="221" t="str">
        <f t="shared" si="27"/>
        <v>-</v>
      </c>
      <c r="AW32" s="212"/>
      <c r="AX32" s="273"/>
      <c r="AY32" s="221" t="str">
        <f t="shared" si="28"/>
        <v>-</v>
      </c>
      <c r="AZ32" s="212"/>
      <c r="BA32" s="273"/>
      <c r="BB32" s="274" t="str">
        <f t="shared" si="33"/>
        <v>-</v>
      </c>
      <c r="BC32" s="279">
        <f t="shared" si="34"/>
        <v>0</v>
      </c>
      <c r="BD32" s="238">
        <f>IF(ISERROR(SUM(S32,V32,Z32,AC32,AF32,AI32,AL32,AO32,AR32,AU32,AX32,BA32,)),"-",(SUM(S32,V32,Z32,AC32,AF32,AI32,AL32,AO32,AR32,AU32,AX32,BA32,)))</f>
        <v>0</v>
      </c>
      <c r="BE32" s="280" t="str">
        <f t="shared" si="30"/>
        <v> </v>
      </c>
      <c r="BF32" s="281"/>
      <c r="BG32" s="221" t="str">
        <f t="shared" si="31"/>
        <v>- </v>
      </c>
      <c r="BH32" s="282" t="str">
        <f t="shared" si="32"/>
        <v>-</v>
      </c>
      <c r="BI32" s="223"/>
    </row>
    <row r="33" spans="14:64" ht="24">
      <c r="N33" s="444"/>
      <c r="O33" s="432" t="s">
        <v>14</v>
      </c>
      <c r="P33" s="433"/>
      <c r="Q33" s="234" t="s">
        <v>16</v>
      </c>
      <c r="R33" s="212"/>
      <c r="S33" s="273"/>
      <c r="T33" s="221" t="str">
        <f t="shared" si="18"/>
        <v>-</v>
      </c>
      <c r="U33" s="212"/>
      <c r="V33" s="273"/>
      <c r="W33" s="221" t="str">
        <f t="shared" si="19"/>
        <v>-</v>
      </c>
      <c r="X33" s="215"/>
      <c r="Y33" s="212"/>
      <c r="Z33" s="273"/>
      <c r="AA33" s="221" t="str">
        <f t="shared" si="20"/>
        <v>-</v>
      </c>
      <c r="AB33" s="212"/>
      <c r="AC33" s="273"/>
      <c r="AD33" s="221" t="str">
        <f t="shared" si="21"/>
        <v>-</v>
      </c>
      <c r="AE33" s="212"/>
      <c r="AF33" s="273"/>
      <c r="AG33" s="221" t="str">
        <f t="shared" si="22"/>
        <v>-</v>
      </c>
      <c r="AH33" s="212"/>
      <c r="AI33" s="273"/>
      <c r="AJ33" s="221" t="str">
        <f t="shared" si="23"/>
        <v>-</v>
      </c>
      <c r="AK33" s="212"/>
      <c r="AL33" s="273"/>
      <c r="AM33" s="221" t="str">
        <f t="shared" si="24"/>
        <v>-</v>
      </c>
      <c r="AN33" s="212"/>
      <c r="AO33" s="273"/>
      <c r="AP33" s="221" t="str">
        <f t="shared" si="25"/>
        <v>-</v>
      </c>
      <c r="AQ33" s="212"/>
      <c r="AR33" s="273"/>
      <c r="AS33" s="221" t="str">
        <f t="shared" si="26"/>
        <v>-</v>
      </c>
      <c r="AT33" s="212"/>
      <c r="AU33" s="273"/>
      <c r="AV33" s="221" t="str">
        <f t="shared" si="27"/>
        <v>-</v>
      </c>
      <c r="AW33" s="212"/>
      <c r="AX33" s="273"/>
      <c r="AY33" s="221" t="str">
        <f t="shared" si="28"/>
        <v>-</v>
      </c>
      <c r="AZ33" s="212"/>
      <c r="BA33" s="273"/>
      <c r="BB33" s="274" t="str">
        <f t="shared" si="33"/>
        <v>-</v>
      </c>
      <c r="BC33" s="279">
        <f t="shared" si="34"/>
        <v>0</v>
      </c>
      <c r="BD33" s="238">
        <f t="shared" si="29"/>
        <v>0</v>
      </c>
      <c r="BE33" s="280" t="str">
        <f t="shared" si="30"/>
        <v> </v>
      </c>
      <c r="BF33" s="281"/>
      <c r="BG33" s="221" t="str">
        <f t="shared" si="31"/>
        <v>- </v>
      </c>
      <c r="BH33" s="282" t="str">
        <f t="shared" si="32"/>
        <v>-</v>
      </c>
      <c r="BI33" s="223"/>
      <c r="BK33" s="286"/>
      <c r="BL33" s="287"/>
    </row>
    <row r="34" spans="14:61" ht="96" customHeight="1" thickBot="1">
      <c r="N34" s="447" t="s">
        <v>18</v>
      </c>
      <c r="O34" s="448"/>
      <c r="P34" s="448"/>
      <c r="Q34" s="448"/>
      <c r="R34" s="449" t="s">
        <v>149</v>
      </c>
      <c r="S34" s="450"/>
      <c r="T34" s="450"/>
      <c r="U34" s="449" t="s">
        <v>150</v>
      </c>
      <c r="V34" s="450"/>
      <c r="W34" s="450"/>
      <c r="X34" s="288"/>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62"/>
      <c r="BC34" s="451" t="s">
        <v>169</v>
      </c>
      <c r="BD34" s="452"/>
      <c r="BE34" s="453"/>
      <c r="BF34" s="454" t="s">
        <v>170</v>
      </c>
      <c r="BG34" s="455"/>
      <c r="BH34" s="456"/>
      <c r="BI34" s="289"/>
    </row>
    <row r="35" spans="14:61" ht="12" customHeight="1" thickTop="1">
      <c r="N35" s="290"/>
      <c r="O35" s="290"/>
      <c r="P35" s="290"/>
      <c r="Q35" s="290"/>
      <c r="R35" s="290"/>
      <c r="S35" s="266"/>
      <c r="T35" s="266"/>
      <c r="U35" s="290"/>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90"/>
      <c r="BD35" s="266"/>
      <c r="BE35" s="266"/>
      <c r="BF35" s="290"/>
      <c r="BG35" s="266"/>
      <c r="BH35" s="289"/>
      <c r="BI35" s="289"/>
    </row>
    <row r="36" spans="24:55" ht="24" customHeight="1">
      <c r="X36" s="256"/>
      <c r="BC36" s="291" t="s">
        <v>89</v>
      </c>
    </row>
    <row r="37" spans="24:55" ht="14.25" thickBot="1">
      <c r="X37" s="256"/>
      <c r="BC37" s="292" t="s">
        <v>90</v>
      </c>
    </row>
    <row r="38" spans="14:61" ht="12" customHeight="1" thickTop="1">
      <c r="N38" s="416" t="s">
        <v>0</v>
      </c>
      <c r="O38" s="417"/>
      <c r="P38" s="418"/>
      <c r="Q38" s="422" t="s">
        <v>1</v>
      </c>
      <c r="R38" s="475">
        <f>$R$8</f>
        <v>4</v>
      </c>
      <c r="S38" s="476"/>
      <c r="T38" s="477"/>
      <c r="U38" s="475">
        <f>IF(R38=12,1,R38+1)</f>
        <v>5</v>
      </c>
      <c r="V38" s="476"/>
      <c r="W38" s="477"/>
      <c r="X38" s="202"/>
      <c r="Y38" s="441">
        <f>IF(U38=12,1,U38+1)</f>
        <v>6</v>
      </c>
      <c r="Z38" s="442"/>
      <c r="AA38" s="443"/>
      <c r="AB38" s="441">
        <f>IF(Y38=12,1,Y38+1)</f>
        <v>7</v>
      </c>
      <c r="AC38" s="442"/>
      <c r="AD38" s="443"/>
      <c r="AE38" s="441">
        <f>IF(AB38=12,1,AB38+1)</f>
        <v>8</v>
      </c>
      <c r="AF38" s="442"/>
      <c r="AG38" s="443"/>
      <c r="AH38" s="441">
        <f>IF(AE38=12,1,AE38+1)</f>
        <v>9</v>
      </c>
      <c r="AI38" s="442"/>
      <c r="AJ38" s="443"/>
      <c r="AK38" s="441">
        <f>IF(AH38=12,1,AH38+1)</f>
        <v>10</v>
      </c>
      <c r="AL38" s="442"/>
      <c r="AM38" s="443"/>
      <c r="AN38" s="441">
        <f>IF(AK38=12,1,AK38+1)</f>
        <v>11</v>
      </c>
      <c r="AO38" s="442"/>
      <c r="AP38" s="443"/>
      <c r="AQ38" s="441">
        <f>IF(AN38=12,1,AN38+1)</f>
        <v>12</v>
      </c>
      <c r="AR38" s="442"/>
      <c r="AS38" s="443"/>
      <c r="AT38" s="441">
        <f>IF(AQ38=12,1,AQ38+1)</f>
        <v>1</v>
      </c>
      <c r="AU38" s="442"/>
      <c r="AV38" s="443"/>
      <c r="AW38" s="472">
        <f>IF(AT38=12,1,AT38+1)</f>
        <v>2</v>
      </c>
      <c r="AX38" s="473"/>
      <c r="AY38" s="478"/>
      <c r="AZ38" s="472">
        <f>IF(AW38=12,1,AW38+1)</f>
        <v>3</v>
      </c>
      <c r="BA38" s="473"/>
      <c r="BB38" s="473"/>
      <c r="BC38" s="469" t="s">
        <v>95</v>
      </c>
      <c r="BD38" s="470"/>
      <c r="BE38" s="471"/>
      <c r="BF38" s="470" t="s">
        <v>96</v>
      </c>
      <c r="BG38" s="470"/>
      <c r="BH38" s="471"/>
      <c r="BI38" s="203"/>
    </row>
    <row r="39" spans="2:61" ht="24.75" thickBot="1">
      <c r="B39" s="293"/>
      <c r="C39" s="294" t="s">
        <v>163</v>
      </c>
      <c r="N39" s="419"/>
      <c r="O39" s="420"/>
      <c r="P39" s="421"/>
      <c r="Q39" s="423"/>
      <c r="R39" s="204" t="s">
        <v>2</v>
      </c>
      <c r="S39" s="204" t="s">
        <v>3</v>
      </c>
      <c r="T39" s="205" t="s">
        <v>4</v>
      </c>
      <c r="U39" s="204" t="s">
        <v>2</v>
      </c>
      <c r="V39" s="204" t="s">
        <v>3</v>
      </c>
      <c r="W39" s="205" t="s">
        <v>4</v>
      </c>
      <c r="X39" s="207"/>
      <c r="Y39" s="204" t="s">
        <v>2</v>
      </c>
      <c r="Z39" s="204" t="s">
        <v>3</v>
      </c>
      <c r="AA39" s="205" t="s">
        <v>4</v>
      </c>
      <c r="AB39" s="204" t="s">
        <v>2</v>
      </c>
      <c r="AC39" s="204" t="s">
        <v>3</v>
      </c>
      <c r="AD39" s="205" t="s">
        <v>4</v>
      </c>
      <c r="AE39" s="204" t="s">
        <v>2</v>
      </c>
      <c r="AF39" s="204" t="s">
        <v>3</v>
      </c>
      <c r="AG39" s="205" t="s">
        <v>4</v>
      </c>
      <c r="AH39" s="204" t="s">
        <v>2</v>
      </c>
      <c r="AI39" s="204" t="s">
        <v>3</v>
      </c>
      <c r="AJ39" s="205" t="s">
        <v>4</v>
      </c>
      <c r="AK39" s="204" t="s">
        <v>2</v>
      </c>
      <c r="AL39" s="204" t="s">
        <v>3</v>
      </c>
      <c r="AM39" s="205" t="s">
        <v>4</v>
      </c>
      <c r="AN39" s="204" t="s">
        <v>2</v>
      </c>
      <c r="AO39" s="204" t="s">
        <v>3</v>
      </c>
      <c r="AP39" s="205" t="s">
        <v>4</v>
      </c>
      <c r="AQ39" s="204" t="s">
        <v>2</v>
      </c>
      <c r="AR39" s="204" t="s">
        <v>3</v>
      </c>
      <c r="AS39" s="205" t="s">
        <v>4</v>
      </c>
      <c r="AT39" s="204" t="s">
        <v>2</v>
      </c>
      <c r="AU39" s="204" t="s">
        <v>3</v>
      </c>
      <c r="AV39" s="205" t="s">
        <v>4</v>
      </c>
      <c r="AW39" s="204" t="s">
        <v>2</v>
      </c>
      <c r="AX39" s="204" t="s">
        <v>3</v>
      </c>
      <c r="AY39" s="206" t="s">
        <v>4</v>
      </c>
      <c r="AZ39" s="204" t="s">
        <v>2</v>
      </c>
      <c r="BA39" s="204" t="s">
        <v>3</v>
      </c>
      <c r="BB39" s="206" t="s">
        <v>4</v>
      </c>
      <c r="BC39" s="295" t="s">
        <v>108</v>
      </c>
      <c r="BD39" s="204" t="s">
        <v>109</v>
      </c>
      <c r="BE39" s="296" t="s">
        <v>110</v>
      </c>
      <c r="BF39" s="297" t="s">
        <v>111</v>
      </c>
      <c r="BG39" s="205" t="s">
        <v>166</v>
      </c>
      <c r="BH39" s="296" t="s">
        <v>5</v>
      </c>
      <c r="BI39" s="203"/>
    </row>
    <row r="40" spans="2:61" ht="24" customHeight="1" thickTop="1">
      <c r="B40" s="256"/>
      <c r="C40" s="248" t="s">
        <v>164</v>
      </c>
      <c r="N40" s="457" t="s">
        <v>98</v>
      </c>
      <c r="O40" s="298" t="s">
        <v>7</v>
      </c>
      <c r="P40" s="299">
        <v>0.000518</v>
      </c>
      <c r="Q40" s="300" t="s">
        <v>176</v>
      </c>
      <c r="R40" s="301">
        <v>32.12</v>
      </c>
      <c r="S40" s="302">
        <f>IF(ISERROR(S26*$P40),"-",(S26*$P40))</f>
        <v>31.080000000000002</v>
      </c>
      <c r="T40" s="221">
        <f aca="true" t="shared" si="35" ref="T40:T49">IF(ISERROR((S40-R40)/R40),"-",((S40-R40)/R40))</f>
        <v>-0.03237858032378567</v>
      </c>
      <c r="U40" s="301">
        <v>31.6</v>
      </c>
      <c r="V40" s="302">
        <f>IF(ISERROR(V26*$P40),"-",(V26*$P40))</f>
        <v>28.490000000000002</v>
      </c>
      <c r="W40" s="221">
        <f aca="true" t="shared" si="36" ref="W40:W49">IF(ISERROR((V40-U40)/U40),"-",((V40-U40)/U40))</f>
        <v>-0.09841772151898733</v>
      </c>
      <c r="X40" s="303"/>
      <c r="Y40" s="301">
        <v>30.56</v>
      </c>
      <c r="Z40" s="302">
        <f>IF(ISERROR(Z26*$P40),"-",(Z26*$P40))</f>
        <v>27.506318</v>
      </c>
      <c r="AA40" s="221">
        <f aca="true" t="shared" si="37" ref="AA40:AA48">IF(ISERROR((Z40-Y40)/Y40),"-",((Z40-Y40)/Y40))</f>
        <v>-0.09992414921465964</v>
      </c>
      <c r="AB40" s="301">
        <v>34.71</v>
      </c>
      <c r="AC40" s="302">
        <f>IF(ISERROR(AC26*$P40),"-",(AC26*$P40))</f>
        <v>31.235400000000002</v>
      </c>
      <c r="AD40" s="221">
        <f aca="true" t="shared" si="38" ref="AD40:AD48">IF(ISERROR((AC40-AB40)/AB40),"-",((AC40-AB40)/AB40))</f>
        <v>-0.10010371650821086</v>
      </c>
      <c r="AE40" s="301">
        <v>36.26</v>
      </c>
      <c r="AF40" s="302">
        <f>IF(ISERROR(AF26*$P40),"-",(AF26*$P40))</f>
        <v>30.821</v>
      </c>
      <c r="AG40" s="221">
        <f aca="true" t="shared" si="39" ref="AG40:AG48">IF(ISERROR((AF40-AE40)/AE40),"-",((AF40-AE40)/AE40))</f>
        <v>-0.1499999999999999</v>
      </c>
      <c r="AH40" s="301">
        <v>34.19</v>
      </c>
      <c r="AI40" s="302">
        <f>IF(ISERROR(AI26*$P40),"-",(AI26*$P40))</f>
        <v>29.0598</v>
      </c>
      <c r="AJ40" s="221">
        <f aca="true" t="shared" si="40" ref="AJ40:AJ48">IF(ISERROR((AI40-AH40)/AH40),"-",((AI40-AH40)/AH40))</f>
        <v>-0.15004972214097687</v>
      </c>
      <c r="AK40" s="301">
        <v>32.12</v>
      </c>
      <c r="AL40" s="302">
        <f>IF(ISERROR(AL26*$P40),"-",(AL26*$P40))</f>
        <v>28.904400000000003</v>
      </c>
      <c r="AM40" s="221">
        <f aca="true" t="shared" si="41" ref="AM40:AM48">IF(ISERROR((AL40-AK40)/AK40),"-",((AL40-AK40)/AK40))</f>
        <v>-0.10011207970112064</v>
      </c>
      <c r="AN40" s="301">
        <v>32.12</v>
      </c>
      <c r="AO40" s="302">
        <f>IF(ISERROR(AO26*$P40),"-",(AO26*$P40))</f>
        <v>28.904400000000003</v>
      </c>
      <c r="AP40" s="221">
        <f aca="true" t="shared" si="42" ref="AP40:AP48">IF(ISERROR((AO40-AN40)/AN40),"-",((AO40-AN40)/AN40))</f>
        <v>-0.10011207970112064</v>
      </c>
      <c r="AQ40" s="301">
        <v>29.53</v>
      </c>
      <c r="AR40" s="302">
        <f>IF(ISERROR(AR26*$P40),"-",(AR26*$P40))</f>
        <v>26.5734</v>
      </c>
      <c r="AS40" s="221">
        <f aca="true" t="shared" si="43" ref="AS40:AS48">IF(ISERROR((AR40-AQ40)/AQ40),"-",((AR40-AQ40)/AQ40))</f>
        <v>-0.10012190992211316</v>
      </c>
      <c r="AT40" s="301">
        <v>20.72</v>
      </c>
      <c r="AU40" s="302">
        <f>IF(ISERROR(AU26*$P40),"-",(AU26*$P40))</f>
        <v>18.648</v>
      </c>
      <c r="AV40" s="221">
        <f aca="true" t="shared" si="44" ref="AV40:AV48">IF(ISERROR((AU40-AT40)/AT40),"-",((AU40-AT40)/AT40))</f>
        <v>-0.09999999999999996</v>
      </c>
      <c r="AW40" s="301">
        <v>31.08</v>
      </c>
      <c r="AX40" s="302">
        <f>IF(ISERROR(AX26*$P40),"-",(AX26*$P40))</f>
        <v>27.972</v>
      </c>
      <c r="AY40" s="221">
        <f aca="true" t="shared" si="45" ref="AY40:AY48">IF(ISERROR((AX40-AW40)/AW40),"-",((AX40-AW40)/AW40))</f>
        <v>-0.09999999999999991</v>
      </c>
      <c r="AZ40" s="301">
        <v>34.19</v>
      </c>
      <c r="BA40" s="302">
        <f>IF(ISERROR(BA26*$P40),"-",(BA26*$P40))</f>
        <v>30.7692</v>
      </c>
      <c r="BB40" s="274">
        <f aca="true" t="shared" si="46" ref="BB40:BB49">IF(ISERROR((BA40-AZ40)/AZ40),"-",((BA40-AZ40)/AZ40))</f>
        <v>-0.10005264697279896</v>
      </c>
      <c r="BC40" s="304">
        <f>IF(ISERROR(SUM(R40,U40,Y40,AB40,AE40,AH40,AK40,AN40,AQ40,AT40,AW40,AZ40,)),"-",(SUM(R40,U40,Y40,AB40,AE40,AH40,AK40,AN40,AQ40,AT40,AW40,AZ40,)))</f>
        <v>379.20000000000005</v>
      </c>
      <c r="BD40" s="305">
        <f>IF(ISERROR(SUM(S40,V40,Z40,AC40,AF40,AI40,AL40,AO40,AR40,AU40,AX40,BA40,)),"-",(SUM(S40,V40,Z40,AC40,AF40,AI40,AL40,AO40,AR40,AU40,AX40,BA40,)))</f>
        <v>339.96391800000004</v>
      </c>
      <c r="BE40" s="306">
        <f>IF(ISERROR((BD40-BC40)/BC40),"-",((BD40-BC40)/BC40))</f>
        <v>-0.10347068037974685</v>
      </c>
      <c r="BF40" s="307">
        <f>IF(ISERROR(BF26*$P40),"-",(BF26*$P40))</f>
        <v>326.34000000000003</v>
      </c>
      <c r="BG40" s="308">
        <f aca="true" t="shared" si="47" ref="BG40:BG49">IF(ISERROR(ROUND((BD40-BF40)/BF40*-1,14)),"-",(ROUND((BD40-BF40)/BF40*-1,14)))</f>
        <v>-0.04174761904762</v>
      </c>
      <c r="BH40" s="411" t="str">
        <f aca="true" t="shared" si="48" ref="BH40:BH49">IF(ISERROR((BD40-BF40)/BF40),"-",(IF(BG40&gt;=0.1,"☆☆☆",IF(AND(0.1&gt;BG40,BG40&gt;=0),"☆",IF(AND(0&gt;BG40,BG40&gt;=-0.1),"▲","×")))))</f>
        <v>▲</v>
      </c>
      <c r="BI40" s="223"/>
    </row>
    <row r="41" spans="3:61" ht="24" customHeight="1">
      <c r="C41" s="310" t="s">
        <v>116</v>
      </c>
      <c r="N41" s="458"/>
      <c r="O41" s="283" t="s">
        <v>8</v>
      </c>
      <c r="P41" s="311">
        <v>0.000518</v>
      </c>
      <c r="Q41" s="312" t="s">
        <v>176</v>
      </c>
      <c r="R41" s="301">
        <v>0.2</v>
      </c>
      <c r="S41" s="302">
        <f aca="true" t="shared" si="49" ref="S41:S47">IF(ISERROR(S27*$P41),"-",(S27*$P41))</f>
        <v>0.19425</v>
      </c>
      <c r="T41" s="221">
        <f t="shared" si="35"/>
        <v>-0.028750000000000026</v>
      </c>
      <c r="U41" s="301">
        <v>0.19</v>
      </c>
      <c r="V41" s="302">
        <f aca="true" t="shared" si="50" ref="V41:V47">IF(ISERROR(V27*$P41),"-",(V27*$P41))</f>
        <v>0.16835</v>
      </c>
      <c r="W41" s="221">
        <f t="shared" si="36"/>
        <v>-0.11394736842105264</v>
      </c>
      <c r="X41" s="303"/>
      <c r="Y41" s="301">
        <v>0.15</v>
      </c>
      <c r="Z41" s="302">
        <f aca="true" t="shared" si="51" ref="Z41:Z47">IF(ISERROR(Z27*$P41),"-",(Z27*$P41))</f>
        <v>0.130536</v>
      </c>
      <c r="AA41" s="221">
        <f t="shared" si="37"/>
        <v>-0.12975999999999988</v>
      </c>
      <c r="AB41" s="301">
        <v>0.16</v>
      </c>
      <c r="AC41" s="302">
        <f aca="true" t="shared" si="52" ref="AC41:AC47">IF(ISERROR(AC27*$P41),"-",(AC27*$P41))</f>
        <v>0.13986</v>
      </c>
      <c r="AD41" s="221">
        <f t="shared" si="38"/>
        <v>-0.12587499999999993</v>
      </c>
      <c r="AE41" s="301">
        <v>0.15</v>
      </c>
      <c r="AF41" s="302">
        <f aca="true" t="shared" si="53" ref="AF41:AF47">IF(ISERROR(AF27*$P41),"-",(AF27*$P41))</f>
        <v>0.130536</v>
      </c>
      <c r="AG41" s="221">
        <f t="shared" si="39"/>
        <v>-0.12975999999999988</v>
      </c>
      <c r="AH41" s="301">
        <v>0.19</v>
      </c>
      <c r="AI41" s="302">
        <f aca="true" t="shared" si="54" ref="AI41:AI47">IF(ISERROR(AI27*$P41),"-",(AI27*$P41))</f>
        <v>0.17094</v>
      </c>
      <c r="AJ41" s="221">
        <f t="shared" si="40"/>
        <v>-0.10031578947368418</v>
      </c>
      <c r="AK41" s="301">
        <v>0.2</v>
      </c>
      <c r="AL41" s="302">
        <f aca="true" t="shared" si="55" ref="AL41:AL47">IF(ISERROR(AL27*$P41),"-",(AL27*$P41))</f>
        <v>0.177674</v>
      </c>
      <c r="AM41" s="221">
        <f t="shared" si="41"/>
        <v>-0.11163000000000006</v>
      </c>
      <c r="AN41" s="301">
        <v>0.2</v>
      </c>
      <c r="AO41" s="302">
        <f aca="true" t="shared" si="56" ref="AO41:AO47">IF(ISERROR(AO27*$P41),"-",(AO27*$P41))</f>
        <v>0.17612</v>
      </c>
      <c r="AP41" s="221">
        <f t="shared" si="42"/>
        <v>-0.11940000000000006</v>
      </c>
      <c r="AQ41" s="301">
        <v>0.15</v>
      </c>
      <c r="AR41" s="302">
        <f aca="true" t="shared" si="57" ref="AR41:AR47">IF(ISERROR(AR27*$P41),"-",(AR27*$P41))</f>
        <v>0.130536</v>
      </c>
      <c r="AS41" s="221">
        <f t="shared" si="43"/>
        <v>-0.12975999999999988</v>
      </c>
      <c r="AT41" s="301">
        <v>0.18</v>
      </c>
      <c r="AU41" s="302">
        <f aca="true" t="shared" si="58" ref="AU41:AU47">IF(ISERROR(AU27*$P41),"-",(AU27*$P41))</f>
        <v>0.16317</v>
      </c>
      <c r="AV41" s="221">
        <f t="shared" si="44"/>
        <v>-0.09349999999999992</v>
      </c>
      <c r="AW41" s="301">
        <v>0.2</v>
      </c>
      <c r="AX41" s="302">
        <f aca="true" t="shared" si="59" ref="AX41:AX47">IF(ISERROR(AX27*$P41),"-",(AX27*$P41))</f>
        <v>0.17612</v>
      </c>
      <c r="AY41" s="221">
        <f t="shared" si="45"/>
        <v>-0.11940000000000006</v>
      </c>
      <c r="AZ41" s="301">
        <v>0.21</v>
      </c>
      <c r="BA41" s="302">
        <f aca="true" t="shared" si="60" ref="BA41:BA47">IF(ISERROR(BA27*$P41),"-",(BA27*$P41))</f>
        <v>0.188552</v>
      </c>
      <c r="BB41" s="274">
        <f t="shared" si="46"/>
        <v>-0.10213333333333331</v>
      </c>
      <c r="BC41" s="304">
        <f aca="true" t="shared" si="61" ref="BC41:BC46">IF(ISERROR(SUM(R41,U41,Y41,AB41,AE41,AH41,AK41,AN41,AQ41,AT41,AW41,AZ41,)),"-",(SUM(R41,U41,Y41,AB41,AE41,AH41,AK41,AN41,AQ41,AT41,AW41,AZ41,)))</f>
        <v>2.1799999999999997</v>
      </c>
      <c r="BD41" s="313">
        <f aca="true" t="shared" si="62" ref="BD41:BD47">IF(ISERROR(SUM(S41,V41,Z41,AC41,AF41,AI41,AL41,AO41,AR41,AU41,AX41,BA41,)),"-",(SUM(S41,V41,Z41,AC41,AF41,AI41,AL41,AO41,AR41,AU41,AX41,BA41,)))</f>
        <v>1.9466440000000003</v>
      </c>
      <c r="BE41" s="306">
        <f aca="true" t="shared" si="63" ref="BE41:BE47">IF(ISERROR((BD41-BC41)/BC41),"-",((BD41-BC41)/BC41))</f>
        <v>-0.10704403669724746</v>
      </c>
      <c r="BF41" s="307">
        <f>IF(ISERROR(BF27*$P41),"-",(BF27*$P41))</f>
        <v>1.94768</v>
      </c>
      <c r="BG41" s="308">
        <f t="shared" si="47"/>
        <v>0.00053191489362</v>
      </c>
      <c r="BH41" s="309" t="str">
        <f t="shared" si="48"/>
        <v>☆</v>
      </c>
      <c r="BI41" s="223"/>
    </row>
    <row r="42" spans="3:61" ht="24" customHeight="1">
      <c r="C42" s="412"/>
      <c r="D42" s="412"/>
      <c r="E42" s="412"/>
      <c r="F42" s="412"/>
      <c r="G42" s="412"/>
      <c r="H42" s="412"/>
      <c r="I42" s="412"/>
      <c r="J42" s="412"/>
      <c r="K42" s="412"/>
      <c r="L42" s="412"/>
      <c r="N42" s="458"/>
      <c r="O42" s="283" t="s">
        <v>99</v>
      </c>
      <c r="P42" s="314">
        <v>0.0022299999999999998</v>
      </c>
      <c r="Q42" s="312" t="s">
        <v>80</v>
      </c>
      <c r="R42" s="301">
        <v>6.68</v>
      </c>
      <c r="S42" s="315">
        <f>IF(ISERROR(IF($P28="中圧",S28*0.957*$P42,S28*0.967*$P42)),"-",(IF($P28="中圧",S28*0.957*$P42,S28*0.967*$P42)))</f>
        <v>6.016383899999999</v>
      </c>
      <c r="T42" s="221">
        <f t="shared" si="35"/>
        <v>-0.09934372754491026</v>
      </c>
      <c r="U42" s="301">
        <v>6.25</v>
      </c>
      <c r="V42" s="315">
        <f>IF(ISERROR(IF($P28="中圧",V28*0.957*$P42,V28*0.967*$P42)),"-",(IF($P28="中圧",V28*0.957*$P42,V28*0.967*$P42)))</f>
        <v>5.628230099999999</v>
      </c>
      <c r="W42" s="221">
        <f t="shared" si="36"/>
        <v>-0.0994831840000002</v>
      </c>
      <c r="X42" s="303"/>
      <c r="Y42" s="301">
        <v>5.18</v>
      </c>
      <c r="Z42" s="315">
        <f>IF(ISERROR(IF($P28="中圧",Z28*0.957*$P42,Z28*0.967*$P42)),"-",(IF($P28="中圧",Z28*0.957*$P42,Z28*0.967*$P42)))</f>
        <v>4.657845599999999</v>
      </c>
      <c r="AA42" s="221">
        <f t="shared" si="37"/>
        <v>-0.10080200772200786</v>
      </c>
      <c r="AB42" s="301">
        <v>5.28</v>
      </c>
      <c r="AC42" s="315">
        <f>IF(ISERROR(IF($P28="中圧",AC28*0.957*$P42,AC28*0.967*$P42)),"-",(IF($P28="中圧",AC28*0.957*$P42,AC28*0.967*$P42)))</f>
        <v>4.75488405</v>
      </c>
      <c r="AD42" s="221">
        <f t="shared" si="38"/>
        <v>-0.0994537784090909</v>
      </c>
      <c r="AE42" s="301">
        <v>4.959743</v>
      </c>
      <c r="AF42" s="315">
        <f>IF(ISERROR(IF($P28="中圧",AF28*0.957*$P42,AF28*0.967*$P42)),"-",(IF($P28="中圧",AF28*0.957*$P42,AF28*0.967*$P42)))</f>
        <v>4.463768699999999</v>
      </c>
      <c r="AG42" s="221">
        <f t="shared" si="39"/>
        <v>-0.10000000000000007</v>
      </c>
      <c r="AH42" s="301">
        <v>6.49</v>
      </c>
      <c r="AI42" s="315">
        <f>IF(ISERROR(IF($P28="中圧",AI28*0.957*$P42,AI28*0.967*$P42)),"-",(IF($P28="中圧",AI28*0.957*$P42,AI28*0.967*$P42)))</f>
        <v>5.83308905</v>
      </c>
      <c r="AJ42" s="221">
        <f t="shared" si="40"/>
        <v>-0.10121894453004628</v>
      </c>
      <c r="AK42" s="301">
        <v>6.5</v>
      </c>
      <c r="AL42" s="315">
        <f>IF(ISERROR(IF($P28="中圧",AL28*0.957*$P42,AL28*0.967*$P42)),"-",(IF($P28="中圧",AL28*0.957*$P42,AL28*0.967*$P42)))</f>
        <v>5.854653149999999</v>
      </c>
      <c r="AM42" s="221">
        <f t="shared" si="41"/>
        <v>-0.09928413076923093</v>
      </c>
      <c r="AN42" s="301">
        <v>6.5</v>
      </c>
      <c r="AO42" s="315">
        <f>IF(ISERROR(IF($P28="中圧",AO28*0.957*$P42,AO28*0.967*$P42)),"-",(IF($P28="中圧",AO28*0.957*$P42,AO28*0.967*$P42)))</f>
        <v>5.854653149999999</v>
      </c>
      <c r="AP42" s="221">
        <f t="shared" si="42"/>
        <v>-0.09928413076923093</v>
      </c>
      <c r="AQ42" s="301">
        <v>4.96</v>
      </c>
      <c r="AR42" s="315">
        <f>IF(ISERROR(IF($P28="中圧",AR28*0.957*$P42,AR28*0.967*$P42)),"-",(IF($P28="中圧",AR28*0.957*$P42,AR28*0.967*$P42)))</f>
        <v>4.463768699999999</v>
      </c>
      <c r="AS42" s="221">
        <f t="shared" si="43"/>
        <v>-0.10004663306451628</v>
      </c>
      <c r="AT42" s="301">
        <v>3.77</v>
      </c>
      <c r="AU42" s="315">
        <f>IF(ISERROR(IF($P28="中圧",AU28*0.957*$P42,AU28*0.967*$P42)),"-",(IF($P28="中圧",AU28*0.957*$P42,AU28*0.967*$P42)))</f>
        <v>3.396345749999999</v>
      </c>
      <c r="AV42" s="221">
        <f t="shared" si="44"/>
        <v>-0.0991125331564989</v>
      </c>
      <c r="AW42" s="301">
        <v>6.47</v>
      </c>
      <c r="AX42" s="315">
        <f>IF(ISERROR(IF($P28="中圧",AX28*0.957*$P42,AX28*0.967*$P42)),"-",(IF($P28="中圧",AX28*0.957*$P42,AX28*0.967*$P42)))</f>
        <v>5.8223069999999995</v>
      </c>
      <c r="AY42" s="221">
        <f t="shared" si="45"/>
        <v>-0.10010710973724889</v>
      </c>
      <c r="AZ42" s="301">
        <v>6.47</v>
      </c>
      <c r="BA42" s="315">
        <f>IF(ISERROR(IF($P28="中圧",BA28*0.957*$P42,BA28*0.967*$P42)),"-",(IF($P28="中圧",BA28*0.957*$P42,BA28*0.967*$P42)))</f>
        <v>5.8223069999999995</v>
      </c>
      <c r="BB42" s="274">
        <f t="shared" si="46"/>
        <v>-0.10010710973724889</v>
      </c>
      <c r="BC42" s="304">
        <f t="shared" si="61"/>
        <v>69.509743</v>
      </c>
      <c r="BD42" s="313">
        <f t="shared" si="62"/>
        <v>62.56823615</v>
      </c>
      <c r="BE42" s="306">
        <f t="shared" si="63"/>
        <v>-0.09986379679176778</v>
      </c>
      <c r="BF42" s="307">
        <f>IF(ISERROR(IF($P28="中圧",BF28*0.957*$P42,BF28*0.967*$P42)),"-",(IF($P28="中圧",BF28*0.957*$P42,BF28*0.967*$P42)))</f>
        <v>62.64371049999999</v>
      </c>
      <c r="BG42" s="308">
        <f t="shared" si="47"/>
        <v>0.00120481927711</v>
      </c>
      <c r="BH42" s="309" t="str">
        <f t="shared" si="48"/>
        <v>☆</v>
      </c>
      <c r="BI42" s="223"/>
    </row>
    <row r="43" spans="3:61" ht="24" customHeight="1">
      <c r="C43" s="316"/>
      <c r="N43" s="458"/>
      <c r="O43" s="283" t="s">
        <v>10</v>
      </c>
      <c r="P43" s="314">
        <v>0.003</v>
      </c>
      <c r="Q43" s="312" t="s">
        <v>81</v>
      </c>
      <c r="R43" s="301"/>
      <c r="S43" s="302">
        <f t="shared" si="49"/>
        <v>0</v>
      </c>
      <c r="T43" s="221" t="str">
        <f t="shared" si="35"/>
        <v>-</v>
      </c>
      <c r="U43" s="301"/>
      <c r="V43" s="302">
        <f t="shared" si="50"/>
        <v>0</v>
      </c>
      <c r="W43" s="221" t="str">
        <f t="shared" si="36"/>
        <v>-</v>
      </c>
      <c r="X43" s="303"/>
      <c r="Y43" s="301"/>
      <c r="Z43" s="302">
        <f t="shared" si="51"/>
        <v>0</v>
      </c>
      <c r="AA43" s="221" t="str">
        <f>IF(ISERROR((Z43-Y43)/Y43),"-",((Z43-Y43)/Y43))</f>
        <v>-</v>
      </c>
      <c r="AB43" s="301"/>
      <c r="AC43" s="302">
        <f t="shared" si="52"/>
        <v>0</v>
      </c>
      <c r="AD43" s="221" t="str">
        <f>IF(ISERROR((AC43-AB43)/AB43),"-",((AC43-AB43)/AB43))</f>
        <v>-</v>
      </c>
      <c r="AE43" s="301"/>
      <c r="AF43" s="302">
        <f t="shared" si="53"/>
        <v>0</v>
      </c>
      <c r="AG43" s="221" t="str">
        <f t="shared" si="39"/>
        <v>-</v>
      </c>
      <c r="AH43" s="301"/>
      <c r="AI43" s="302">
        <f t="shared" si="54"/>
        <v>0</v>
      </c>
      <c r="AJ43" s="221" t="str">
        <f t="shared" si="40"/>
        <v>-</v>
      </c>
      <c r="AK43" s="301"/>
      <c r="AL43" s="302">
        <f t="shared" si="55"/>
        <v>0</v>
      </c>
      <c r="AM43" s="221" t="str">
        <f t="shared" si="41"/>
        <v>-</v>
      </c>
      <c r="AN43" s="301"/>
      <c r="AO43" s="302">
        <f t="shared" si="56"/>
        <v>0</v>
      </c>
      <c r="AP43" s="221" t="str">
        <f t="shared" si="42"/>
        <v>-</v>
      </c>
      <c r="AQ43" s="301"/>
      <c r="AR43" s="302">
        <f t="shared" si="57"/>
        <v>0</v>
      </c>
      <c r="AS43" s="221" t="str">
        <f t="shared" si="43"/>
        <v>-</v>
      </c>
      <c r="AT43" s="301"/>
      <c r="AU43" s="302">
        <f t="shared" si="58"/>
        <v>0</v>
      </c>
      <c r="AV43" s="221" t="str">
        <f t="shared" si="44"/>
        <v>-</v>
      </c>
      <c r="AW43" s="301"/>
      <c r="AX43" s="302">
        <f t="shared" si="59"/>
        <v>0</v>
      </c>
      <c r="AY43" s="221" t="str">
        <f t="shared" si="45"/>
        <v>-</v>
      </c>
      <c r="AZ43" s="301"/>
      <c r="BA43" s="302">
        <f t="shared" si="60"/>
        <v>0</v>
      </c>
      <c r="BB43" s="274" t="str">
        <f t="shared" si="46"/>
        <v>-</v>
      </c>
      <c r="BC43" s="304">
        <f t="shared" si="61"/>
        <v>0</v>
      </c>
      <c r="BD43" s="313">
        <f t="shared" si="62"/>
        <v>0</v>
      </c>
      <c r="BE43" s="306" t="str">
        <f t="shared" si="63"/>
        <v>-</v>
      </c>
      <c r="BF43" s="307">
        <f>IF(ISERROR(BF29*$P43),"-",(BF29*$P43))</f>
        <v>0</v>
      </c>
      <c r="BG43" s="308" t="str">
        <f t="shared" si="47"/>
        <v>-</v>
      </c>
      <c r="BH43" s="309" t="str">
        <f t="shared" si="48"/>
        <v>-</v>
      </c>
      <c r="BI43" s="223"/>
    </row>
    <row r="44" spans="3:61" ht="24" customHeight="1">
      <c r="C44" s="316"/>
      <c r="N44" s="458"/>
      <c r="O44" s="283" t="s">
        <v>11</v>
      </c>
      <c r="P44" s="314">
        <v>0.0027</v>
      </c>
      <c r="Q44" s="312" t="s">
        <v>81</v>
      </c>
      <c r="R44" s="301"/>
      <c r="S44" s="302">
        <f t="shared" si="49"/>
        <v>0</v>
      </c>
      <c r="T44" s="221" t="str">
        <f t="shared" si="35"/>
        <v>-</v>
      </c>
      <c r="U44" s="301"/>
      <c r="V44" s="302">
        <f t="shared" si="50"/>
        <v>0</v>
      </c>
      <c r="W44" s="221" t="str">
        <f t="shared" si="36"/>
        <v>-</v>
      </c>
      <c r="X44" s="303"/>
      <c r="Y44" s="301"/>
      <c r="Z44" s="302">
        <f t="shared" si="51"/>
        <v>0</v>
      </c>
      <c r="AA44" s="221" t="str">
        <f>IF(ISERROR((Z44-Y44)/Y44),"-",((Z44-Y44)/Y44))</f>
        <v>-</v>
      </c>
      <c r="AB44" s="301"/>
      <c r="AC44" s="302">
        <f t="shared" si="52"/>
        <v>0</v>
      </c>
      <c r="AD44" s="221" t="str">
        <f>IF(ISERROR((AC44-AB44)/AB44),"-",((AC44-AB44)/AB44))</f>
        <v>-</v>
      </c>
      <c r="AE44" s="301"/>
      <c r="AF44" s="302">
        <f t="shared" si="53"/>
        <v>0</v>
      </c>
      <c r="AG44" s="221" t="str">
        <f t="shared" si="39"/>
        <v>-</v>
      </c>
      <c r="AH44" s="301"/>
      <c r="AI44" s="302">
        <f t="shared" si="54"/>
        <v>0</v>
      </c>
      <c r="AJ44" s="221" t="str">
        <f t="shared" si="40"/>
        <v>-</v>
      </c>
      <c r="AK44" s="301"/>
      <c r="AL44" s="302">
        <f t="shared" si="55"/>
        <v>0</v>
      </c>
      <c r="AM44" s="221" t="str">
        <f t="shared" si="41"/>
        <v>-</v>
      </c>
      <c r="AN44" s="301"/>
      <c r="AO44" s="302">
        <f t="shared" si="56"/>
        <v>0</v>
      </c>
      <c r="AP44" s="221" t="str">
        <f t="shared" si="42"/>
        <v>-</v>
      </c>
      <c r="AQ44" s="301"/>
      <c r="AR44" s="302">
        <f t="shared" si="57"/>
        <v>0</v>
      </c>
      <c r="AS44" s="221" t="str">
        <f t="shared" si="43"/>
        <v>-</v>
      </c>
      <c r="AT44" s="301"/>
      <c r="AU44" s="302">
        <f t="shared" si="58"/>
        <v>0</v>
      </c>
      <c r="AV44" s="221" t="str">
        <f t="shared" si="44"/>
        <v>-</v>
      </c>
      <c r="AW44" s="301"/>
      <c r="AX44" s="302">
        <f t="shared" si="59"/>
        <v>0</v>
      </c>
      <c r="AY44" s="221" t="str">
        <f t="shared" si="45"/>
        <v>-</v>
      </c>
      <c r="AZ44" s="301"/>
      <c r="BA44" s="302">
        <f t="shared" si="60"/>
        <v>0</v>
      </c>
      <c r="BB44" s="274" t="str">
        <f t="shared" si="46"/>
        <v>-</v>
      </c>
      <c r="BC44" s="304">
        <f t="shared" si="61"/>
        <v>0</v>
      </c>
      <c r="BD44" s="313">
        <f t="shared" si="62"/>
        <v>0</v>
      </c>
      <c r="BE44" s="306" t="str">
        <f t="shared" si="63"/>
        <v>-</v>
      </c>
      <c r="BF44" s="307">
        <f>IF(ISERROR(BF30*$P44),"-",(BF30*$P44))</f>
        <v>0</v>
      </c>
      <c r="BG44" s="308" t="str">
        <f t="shared" si="47"/>
        <v>-</v>
      </c>
      <c r="BH44" s="309" t="str">
        <f t="shared" si="48"/>
        <v>-</v>
      </c>
      <c r="BI44" s="223"/>
    </row>
    <row r="45" spans="14:61" ht="24" customHeight="1">
      <c r="N45" s="458"/>
      <c r="O45" s="283" t="s">
        <v>12</v>
      </c>
      <c r="P45" s="314">
        <v>0.00249</v>
      </c>
      <c r="Q45" s="312" t="s">
        <v>82</v>
      </c>
      <c r="R45" s="301"/>
      <c r="S45" s="302">
        <f t="shared" si="49"/>
        <v>0</v>
      </c>
      <c r="T45" s="221" t="str">
        <f t="shared" si="35"/>
        <v>-</v>
      </c>
      <c r="U45" s="301"/>
      <c r="V45" s="302">
        <f t="shared" si="50"/>
        <v>0</v>
      </c>
      <c r="W45" s="221" t="str">
        <f t="shared" si="36"/>
        <v>-</v>
      </c>
      <c r="X45" s="303"/>
      <c r="Y45" s="301"/>
      <c r="Z45" s="302">
        <f t="shared" si="51"/>
        <v>0</v>
      </c>
      <c r="AA45" s="221" t="str">
        <f t="shared" si="37"/>
        <v>-</v>
      </c>
      <c r="AB45" s="301"/>
      <c r="AC45" s="302">
        <f t="shared" si="52"/>
        <v>0</v>
      </c>
      <c r="AD45" s="221" t="str">
        <f t="shared" si="38"/>
        <v>-</v>
      </c>
      <c r="AE45" s="301"/>
      <c r="AF45" s="302">
        <f t="shared" si="53"/>
        <v>0</v>
      </c>
      <c r="AG45" s="221" t="str">
        <f t="shared" si="39"/>
        <v>-</v>
      </c>
      <c r="AH45" s="301"/>
      <c r="AI45" s="302">
        <f t="shared" si="54"/>
        <v>0</v>
      </c>
      <c r="AJ45" s="221" t="str">
        <f t="shared" si="40"/>
        <v>-</v>
      </c>
      <c r="AK45" s="301"/>
      <c r="AL45" s="302">
        <f t="shared" si="55"/>
        <v>0</v>
      </c>
      <c r="AM45" s="221" t="str">
        <f t="shared" si="41"/>
        <v>-</v>
      </c>
      <c r="AN45" s="301"/>
      <c r="AO45" s="302">
        <f t="shared" si="56"/>
        <v>0</v>
      </c>
      <c r="AP45" s="221" t="str">
        <f t="shared" si="42"/>
        <v>-</v>
      </c>
      <c r="AQ45" s="301"/>
      <c r="AR45" s="302">
        <f t="shared" si="57"/>
        <v>0</v>
      </c>
      <c r="AS45" s="221" t="str">
        <f t="shared" si="43"/>
        <v>-</v>
      </c>
      <c r="AT45" s="301"/>
      <c r="AU45" s="302">
        <f t="shared" si="58"/>
        <v>0</v>
      </c>
      <c r="AV45" s="221" t="str">
        <f t="shared" si="44"/>
        <v>-</v>
      </c>
      <c r="AW45" s="301"/>
      <c r="AX45" s="302">
        <f t="shared" si="59"/>
        <v>0</v>
      </c>
      <c r="AY45" s="221" t="str">
        <f t="shared" si="45"/>
        <v>-</v>
      </c>
      <c r="AZ45" s="301"/>
      <c r="BA45" s="302">
        <f t="shared" si="60"/>
        <v>0</v>
      </c>
      <c r="BB45" s="274" t="str">
        <f t="shared" si="46"/>
        <v>-</v>
      </c>
      <c r="BC45" s="304">
        <f t="shared" si="61"/>
        <v>0</v>
      </c>
      <c r="BD45" s="313">
        <f t="shared" si="62"/>
        <v>0</v>
      </c>
      <c r="BE45" s="306" t="str">
        <f t="shared" si="63"/>
        <v>-</v>
      </c>
      <c r="BF45" s="307">
        <f>IF(ISERROR(BF31*$P45),"-",(BF31*$P45))</f>
        <v>0</v>
      </c>
      <c r="BG45" s="308" t="str">
        <f t="shared" si="47"/>
        <v>-</v>
      </c>
      <c r="BH45" s="309" t="str">
        <f t="shared" si="48"/>
        <v>-</v>
      </c>
      <c r="BI45" s="223"/>
    </row>
    <row r="46" spans="14:61" ht="24" customHeight="1">
      <c r="N46" s="458"/>
      <c r="O46" s="283" t="s">
        <v>13</v>
      </c>
      <c r="P46" s="314">
        <v>0.00271</v>
      </c>
      <c r="Q46" s="312" t="s">
        <v>82</v>
      </c>
      <c r="R46" s="301"/>
      <c r="S46" s="302">
        <f t="shared" si="49"/>
        <v>0</v>
      </c>
      <c r="T46" s="221" t="str">
        <f t="shared" si="35"/>
        <v>-</v>
      </c>
      <c r="U46" s="301"/>
      <c r="V46" s="302">
        <f t="shared" si="50"/>
        <v>0</v>
      </c>
      <c r="W46" s="221" t="str">
        <f t="shared" si="36"/>
        <v>-</v>
      </c>
      <c r="X46" s="303"/>
      <c r="Y46" s="301"/>
      <c r="Z46" s="302">
        <f t="shared" si="51"/>
        <v>0</v>
      </c>
      <c r="AA46" s="221" t="str">
        <f t="shared" si="37"/>
        <v>-</v>
      </c>
      <c r="AB46" s="301"/>
      <c r="AC46" s="302">
        <f t="shared" si="52"/>
        <v>0</v>
      </c>
      <c r="AD46" s="221" t="str">
        <f t="shared" si="38"/>
        <v>-</v>
      </c>
      <c r="AE46" s="301"/>
      <c r="AF46" s="302">
        <f t="shared" si="53"/>
        <v>0</v>
      </c>
      <c r="AG46" s="221" t="str">
        <f t="shared" si="39"/>
        <v>-</v>
      </c>
      <c r="AH46" s="301"/>
      <c r="AI46" s="302">
        <f t="shared" si="54"/>
        <v>0</v>
      </c>
      <c r="AJ46" s="221" t="str">
        <f t="shared" si="40"/>
        <v>-</v>
      </c>
      <c r="AK46" s="301"/>
      <c r="AL46" s="302">
        <f t="shared" si="55"/>
        <v>0</v>
      </c>
      <c r="AM46" s="221" t="str">
        <f t="shared" si="41"/>
        <v>-</v>
      </c>
      <c r="AN46" s="301"/>
      <c r="AO46" s="302">
        <f t="shared" si="56"/>
        <v>0</v>
      </c>
      <c r="AP46" s="221" t="str">
        <f t="shared" si="42"/>
        <v>-</v>
      </c>
      <c r="AQ46" s="301"/>
      <c r="AR46" s="302">
        <f t="shared" si="57"/>
        <v>0</v>
      </c>
      <c r="AS46" s="221" t="str">
        <f t="shared" si="43"/>
        <v>-</v>
      </c>
      <c r="AT46" s="301"/>
      <c r="AU46" s="302">
        <f t="shared" si="58"/>
        <v>0</v>
      </c>
      <c r="AV46" s="221" t="str">
        <f t="shared" si="44"/>
        <v>-</v>
      </c>
      <c r="AW46" s="301"/>
      <c r="AX46" s="302">
        <f t="shared" si="59"/>
        <v>0</v>
      </c>
      <c r="AY46" s="221" t="str">
        <f t="shared" si="45"/>
        <v>-</v>
      </c>
      <c r="AZ46" s="301"/>
      <c r="BA46" s="302">
        <f t="shared" si="60"/>
        <v>0</v>
      </c>
      <c r="BB46" s="274" t="str">
        <f t="shared" si="46"/>
        <v>-</v>
      </c>
      <c r="BC46" s="304">
        <f t="shared" si="61"/>
        <v>0</v>
      </c>
      <c r="BD46" s="313">
        <f t="shared" si="62"/>
        <v>0</v>
      </c>
      <c r="BE46" s="306" t="str">
        <f t="shared" si="63"/>
        <v>-</v>
      </c>
      <c r="BF46" s="307">
        <f>IF(ISERROR(BF32*$P46),"-",(BF32*$P46))</f>
        <v>0</v>
      </c>
      <c r="BG46" s="308" t="str">
        <f t="shared" si="47"/>
        <v>-</v>
      </c>
      <c r="BH46" s="309" t="str">
        <f t="shared" si="48"/>
        <v>-</v>
      </c>
      <c r="BI46" s="223"/>
    </row>
    <row r="47" spans="14:61" ht="24" customHeight="1">
      <c r="N47" s="458"/>
      <c r="O47" s="283" t="s">
        <v>14</v>
      </c>
      <c r="P47" s="314">
        <v>0.0025800000000000003</v>
      </c>
      <c r="Q47" s="312" t="s">
        <v>82</v>
      </c>
      <c r="R47" s="301"/>
      <c r="S47" s="302">
        <f t="shared" si="49"/>
        <v>0</v>
      </c>
      <c r="T47" s="221" t="str">
        <f t="shared" si="35"/>
        <v>-</v>
      </c>
      <c r="U47" s="301"/>
      <c r="V47" s="302">
        <f t="shared" si="50"/>
        <v>0</v>
      </c>
      <c r="W47" s="221" t="str">
        <f t="shared" si="36"/>
        <v>-</v>
      </c>
      <c r="X47" s="303"/>
      <c r="Y47" s="301"/>
      <c r="Z47" s="302">
        <f t="shared" si="51"/>
        <v>0</v>
      </c>
      <c r="AA47" s="221" t="str">
        <f t="shared" si="37"/>
        <v>-</v>
      </c>
      <c r="AB47" s="301"/>
      <c r="AC47" s="302">
        <f t="shared" si="52"/>
        <v>0</v>
      </c>
      <c r="AD47" s="221" t="str">
        <f t="shared" si="38"/>
        <v>-</v>
      </c>
      <c r="AE47" s="301"/>
      <c r="AF47" s="302">
        <f t="shared" si="53"/>
        <v>0</v>
      </c>
      <c r="AG47" s="221" t="str">
        <f t="shared" si="39"/>
        <v>-</v>
      </c>
      <c r="AH47" s="301"/>
      <c r="AI47" s="302">
        <f t="shared" si="54"/>
        <v>0</v>
      </c>
      <c r="AJ47" s="221" t="str">
        <f t="shared" si="40"/>
        <v>-</v>
      </c>
      <c r="AK47" s="301"/>
      <c r="AL47" s="302">
        <f t="shared" si="55"/>
        <v>0</v>
      </c>
      <c r="AM47" s="221" t="str">
        <f t="shared" si="41"/>
        <v>-</v>
      </c>
      <c r="AN47" s="301"/>
      <c r="AO47" s="302">
        <f t="shared" si="56"/>
        <v>0</v>
      </c>
      <c r="AP47" s="221" t="str">
        <f t="shared" si="42"/>
        <v>-</v>
      </c>
      <c r="AQ47" s="301"/>
      <c r="AR47" s="302">
        <f t="shared" si="57"/>
        <v>0</v>
      </c>
      <c r="AS47" s="221" t="str">
        <f t="shared" si="43"/>
        <v>-</v>
      </c>
      <c r="AT47" s="301"/>
      <c r="AU47" s="302">
        <f t="shared" si="58"/>
        <v>0</v>
      </c>
      <c r="AV47" s="221" t="str">
        <f t="shared" si="44"/>
        <v>-</v>
      </c>
      <c r="AW47" s="301"/>
      <c r="AX47" s="302">
        <f t="shared" si="59"/>
        <v>0</v>
      </c>
      <c r="AY47" s="221" t="str">
        <f t="shared" si="45"/>
        <v>-</v>
      </c>
      <c r="AZ47" s="301"/>
      <c r="BA47" s="302">
        <f t="shared" si="60"/>
        <v>0</v>
      </c>
      <c r="BB47" s="274" t="str">
        <f t="shared" si="46"/>
        <v>-</v>
      </c>
      <c r="BC47" s="304">
        <f>IF(ISERROR(SUM(R47,U47,Y47,AB47,AE47,AH47,AK47,AN47,AQ47,AT47,AW47,AZ47,)),"-",(SUM(R47,U47,Y47,AB47,AE47,AH47,AK47,AN47,AQ47,AT47,AW47,AZ47,)))</f>
        <v>0</v>
      </c>
      <c r="BD47" s="313">
        <f t="shared" si="62"/>
        <v>0</v>
      </c>
      <c r="BE47" s="306" t="str">
        <f t="shared" si="63"/>
        <v>-</v>
      </c>
      <c r="BF47" s="307">
        <f>IF(ISERROR(BF33*$P47),"-",(BF33*$P47))</f>
        <v>0</v>
      </c>
      <c r="BG47" s="308" t="str">
        <f t="shared" si="47"/>
        <v>-</v>
      </c>
      <c r="BH47" s="309" t="str">
        <f t="shared" si="48"/>
        <v>-</v>
      </c>
      <c r="BI47" s="223"/>
    </row>
    <row r="48" spans="14:61" ht="24" customHeight="1">
      <c r="N48" s="458"/>
      <c r="O48" s="460" t="s">
        <v>91</v>
      </c>
      <c r="P48" s="461"/>
      <c r="Q48" s="234" t="s">
        <v>17</v>
      </c>
      <c r="R48" s="317">
        <v>39</v>
      </c>
      <c r="S48" s="318">
        <f>IF(ISERROR(SUM(S40:S47)),"-",(SUM(S40:S47)))</f>
        <v>37.2906339</v>
      </c>
      <c r="T48" s="221">
        <f t="shared" si="35"/>
        <v>-0.04382989999999992</v>
      </c>
      <c r="U48" s="317">
        <v>38</v>
      </c>
      <c r="V48" s="318">
        <f>IF(ISERROR(SUM(V40:V47)),"-",(SUM(V40:V47)))</f>
        <v>34.2865801</v>
      </c>
      <c r="W48" s="221">
        <f t="shared" si="36"/>
        <v>-0.09772157631578943</v>
      </c>
      <c r="X48" s="303"/>
      <c r="Y48" s="317">
        <v>36</v>
      </c>
      <c r="Z48" s="318">
        <f>IF(ISERROR(SUM(Z40:Z47)),"-",(SUM(Z40:Z47)))</f>
        <v>32.2946996</v>
      </c>
      <c r="AA48" s="221">
        <f t="shared" si="37"/>
        <v>-0.10292501111111108</v>
      </c>
      <c r="AB48" s="317">
        <v>40</v>
      </c>
      <c r="AC48" s="318">
        <f>IF(ISERROR(SUM(AC40:AC47)),"-",(SUM(AC40:AC47)))</f>
        <v>36.13014405</v>
      </c>
      <c r="AD48" s="221">
        <f t="shared" si="38"/>
        <v>-0.09674639875000005</v>
      </c>
      <c r="AE48" s="317">
        <v>41</v>
      </c>
      <c r="AF48" s="318">
        <f>IF(ISERROR(SUM(AF40:AF47)),"-",(SUM(AF40:AF47)))</f>
        <v>35.4153047</v>
      </c>
      <c r="AG48" s="221">
        <f t="shared" si="39"/>
        <v>-0.13621208048780487</v>
      </c>
      <c r="AH48" s="317">
        <v>41</v>
      </c>
      <c r="AI48" s="318">
        <f>IF(ISERROR(SUM(AI40:AI47)),"-",(SUM(AI40:AI47)))</f>
        <v>35.06382905</v>
      </c>
      <c r="AJ48" s="221">
        <f t="shared" si="40"/>
        <v>-0.1447846573170731</v>
      </c>
      <c r="AK48" s="317">
        <v>39</v>
      </c>
      <c r="AL48" s="318">
        <f>IF(ISERROR(SUM(AL40:AL47)),"-",(SUM(AL40:AL47)))</f>
        <v>34.93672715</v>
      </c>
      <c r="AM48" s="221">
        <f t="shared" si="41"/>
        <v>-0.10418648333333326</v>
      </c>
      <c r="AN48" s="317">
        <v>39</v>
      </c>
      <c r="AO48" s="318">
        <f>IF(ISERROR(SUM(AO40:AO47)),"-",(SUM(AO40:AO47)))</f>
        <v>34.935173150000004</v>
      </c>
      <c r="AP48" s="221">
        <f t="shared" si="42"/>
        <v>-0.10422632948717937</v>
      </c>
      <c r="AQ48" s="317">
        <v>35</v>
      </c>
      <c r="AR48" s="318">
        <f>IF(ISERROR(SUM(AR40:AR47)),"-",(SUM(AR40:AR47)))</f>
        <v>31.167704699999998</v>
      </c>
      <c r="AS48" s="221">
        <f t="shared" si="43"/>
        <v>-0.10949415142857148</v>
      </c>
      <c r="AT48" s="317">
        <v>25</v>
      </c>
      <c r="AU48" s="318">
        <f>IF(ISERROR(SUM(AU40:AU47)),"-",(SUM(AU40:AU47)))</f>
        <v>22.20751575</v>
      </c>
      <c r="AV48" s="221">
        <f t="shared" si="44"/>
        <v>-0.11169937000000005</v>
      </c>
      <c r="AW48" s="317">
        <v>38</v>
      </c>
      <c r="AX48" s="318">
        <f>IF(ISERROR(SUM(AX40:AX47)),"-",(SUM(AX40:AX47)))</f>
        <v>33.970427</v>
      </c>
      <c r="AY48" s="221">
        <f t="shared" si="45"/>
        <v>-0.10604139473684208</v>
      </c>
      <c r="AZ48" s="317">
        <v>41</v>
      </c>
      <c r="BA48" s="318">
        <f>IF(ISERROR(SUM(BA40:BA47)),"-",(SUM(BA40:BA47)))</f>
        <v>36.780059</v>
      </c>
      <c r="BB48" s="274">
        <f t="shared" si="46"/>
        <v>-0.1029253902439024</v>
      </c>
      <c r="BC48" s="319">
        <f>IF(ISERROR(SUM(R48,U48,Y48,AB48,AE48,AH48,AK48,AN48,AQ48,AT48,AW48,AZ48,)),"-",(SUM(R48,U48,Y48,AB48,AE48,AH48,AK48,AN48,AQ48,AT48,AW48,AZ48,)))</f>
        <v>452</v>
      </c>
      <c r="BD48" s="313">
        <f>IF(ISERROR(SUM(S48,V48,Z48,AC48,AF48,AI48,AL48,AO48,AR48,AU48,AX48,BA48,)),"-",(SUM(S48,V48,Z48,AC48,AF48,AI48,AL48,AO48,AR48,AU48,AX48,BA48,)))</f>
        <v>404.47879814999993</v>
      </c>
      <c r="BE48" s="306">
        <f>IF(ISERROR((BD48-BC48)/BC48),"-",((BD48-BC48)/BC48))</f>
        <v>-0.105135402323009</v>
      </c>
      <c r="BF48" s="320">
        <f>IF(ISERROR(SUM(BF40:BF47)),"-",(SUM(BF40:BF47)))</f>
        <v>390.9313905</v>
      </c>
      <c r="BG48" s="308">
        <f t="shared" si="47"/>
        <v>-0.03465418224071</v>
      </c>
      <c r="BH48" s="309" t="str">
        <f t="shared" si="48"/>
        <v>▲</v>
      </c>
      <c r="BI48" s="223"/>
    </row>
    <row r="49" spans="14:61" ht="24" customHeight="1">
      <c r="N49" s="459"/>
      <c r="O49" s="434" t="s">
        <v>112</v>
      </c>
      <c r="P49" s="435"/>
      <c r="Q49" s="234" t="s">
        <v>114</v>
      </c>
      <c r="R49" s="318">
        <f>IF(ISERROR(R48/(R19/1000000)),"-",(R48/(R19/1000000)))</f>
        <v>1.8571428571428572</v>
      </c>
      <c r="S49" s="318">
        <f>IF(ISERROR(S48/(S19/1000000)),"-",(S48/(S19/1000000)))</f>
        <v>1.6950288136363638</v>
      </c>
      <c r="T49" s="221">
        <f t="shared" si="35"/>
        <v>-0.0872921772727272</v>
      </c>
      <c r="U49" s="318">
        <f>IF(ISERROR(U48/(U19/1000000)),"-",(U48/(U19/1000000)))</f>
        <v>1.9</v>
      </c>
      <c r="V49" s="318">
        <f>IF(ISERROR(V48/(V19/1000000)),"-",(V48/(V19/1000000)))</f>
        <v>1.6326942904761905</v>
      </c>
      <c r="W49" s="221">
        <f t="shared" si="36"/>
        <v>-0.14068721553884705</v>
      </c>
      <c r="X49" s="303"/>
      <c r="Y49" s="318">
        <f>IF(ISERROR(Y48/(Y19/1000000)),"-",(Y48/(Y19/1000000)))</f>
        <v>1.894736842105263</v>
      </c>
      <c r="Z49" s="318">
        <f>IF(ISERROR(Z48/(Z19/1000000)),"-",(Z48/(Z19/1000000)))</f>
        <v>1.656138441025641</v>
      </c>
      <c r="AA49" s="221">
        <f>IF(ISERROR((Z49-Y49)/Y49),"-",((Z49-Y49)/Y49))</f>
        <v>-0.12592693390313386</v>
      </c>
      <c r="AB49" s="318">
        <f>IF(ISERROR(AB48/(AB19/1000000)),"-",(AB48/(AB19/1000000)))</f>
        <v>2.2222222222222223</v>
      </c>
      <c r="AC49" s="318">
        <f>IF(ISERROR(AC48/(AC19/1000000)),"-",(AC48/(AC19/1000000)))</f>
        <v>1.9529807594594595</v>
      </c>
      <c r="AD49" s="221">
        <f>IF(ISERROR((AC49-AB49)/AB49),"-",((AC49-AB49)/AB49))</f>
        <v>-0.12115865824324328</v>
      </c>
      <c r="AE49" s="318">
        <f>IF(ISERROR(AE48/(AE19/1000000)),"-",(AE48/(AE19/1000000)))</f>
        <v>2.411764705882353</v>
      </c>
      <c r="AF49" s="318">
        <f>IF(ISERROR(AF48/(AF19/1000000)),"-",(AF48/(AF19/1000000)))</f>
        <v>2.023731697142857</v>
      </c>
      <c r="AG49" s="221">
        <f>IF(ISERROR((AF49-AE49)/AE49),"-",((AF49-AE49)/AE49))</f>
        <v>-0.16089173533101048</v>
      </c>
      <c r="AH49" s="318">
        <f>IF(ISERROR(AH48/(AH19/1000000)),"-",(AH48/(AH19/1000000)))</f>
        <v>2.1578947368421053</v>
      </c>
      <c r="AI49" s="318">
        <f>IF(ISERROR(AI48/(AI19/1000000)),"-",(AI48/(AI19/1000000)))</f>
        <v>1.8074138685567014</v>
      </c>
      <c r="AJ49" s="221">
        <f>IF(ISERROR((AI49-AH49)/AH49),"-",((AI49-AH49)/AH49))</f>
        <v>-0.16241796335177255</v>
      </c>
      <c r="AK49" s="318">
        <f>IF(ISERROR(AK48/(AK19/1000000)),"-",(AK48/(AK19/1000000)))</f>
        <v>1.95</v>
      </c>
      <c r="AL49" s="318">
        <f>IF(ISERROR(AL48/(AL19/1000000)),"-",(AL48/(AL19/1000000)))</f>
        <v>1.663653673809524</v>
      </c>
      <c r="AM49" s="221">
        <f>IF(ISERROR((AL49-AK49)/AK49),"-",((AL49-AK49)/AK49))</f>
        <v>-0.14684426984126972</v>
      </c>
      <c r="AN49" s="318">
        <f>IF(ISERROR(AN48/(AN19/1000000)),"-",(AN48/(AN19/1000000)))</f>
        <v>2.1666666666666665</v>
      </c>
      <c r="AO49" s="318">
        <f>IF(ISERROR(AO48/(AO19/1000000)),"-",(AO48/(AO19/1000000)))</f>
        <v>1.8582538909574469</v>
      </c>
      <c r="AP49" s="221">
        <f>IF(ISERROR((AO49-AN49)/AN49),"-",((AO49-AN49)/AN49))</f>
        <v>-0.14234435801963985</v>
      </c>
      <c r="AQ49" s="318">
        <f>IF(ISERROR(AQ48/(AQ19/1000000)),"-",(AQ48/(AQ19/1000000)))</f>
        <v>2.0588235294117645</v>
      </c>
      <c r="AR49" s="318">
        <f>IF(ISERROR(AR48/(AR19/1000000)),"-",(AR48/(AR19/1000000)))</f>
        <v>1.7912473965517242</v>
      </c>
      <c r="AS49" s="221">
        <f>IF(ISERROR((AR49-AQ49)/AQ49),"-",((AR49-AQ49)/AQ49))</f>
        <v>-0.12996555024630532</v>
      </c>
      <c r="AT49" s="318">
        <f>IF(ISERROR(AT48/(AT19/1000000)),"-",(AT48/(AT19/1000000)))</f>
        <v>1.5625</v>
      </c>
      <c r="AU49" s="318">
        <f>IF(ISERROR(AU48/(AU19/1000000)),"-",(AU48/(AU19/1000000)))</f>
        <v>1.3541168140243902</v>
      </c>
      <c r="AV49" s="221">
        <f>IF(ISERROR((AU49-AT49)/AT49),"-",((AU49-AT49)/AT49))</f>
        <v>-0.13336523902439026</v>
      </c>
      <c r="AW49" s="318">
        <f>IF(ISERROR(AW48/(AW19/1000000)),"-",(AW48/(AW19/1000000)))</f>
        <v>2</v>
      </c>
      <c r="AX49" s="318">
        <f>IF(ISERROR(AX48/(AX19/1000000)),"-",(AX48/(AX19/1000000)))</f>
        <v>1.75105293814433</v>
      </c>
      <c r="AY49" s="221">
        <f>IF(ISERROR((AX49-AW49)/AW49),"-",((AX49-AW49)/AW49))</f>
        <v>-0.12447353092783497</v>
      </c>
      <c r="AZ49" s="318">
        <f>IF(ISERROR(AZ48/(AZ19/1000000)),"-",(AZ48/(AZ19/1000000)))</f>
        <v>1.8636363636363635</v>
      </c>
      <c r="BA49" s="318">
        <f>IF(ISERROR(BA48/(BA19/1000000)),"-",(BA48/(BA19/1000000)))</f>
        <v>1.627436238938053</v>
      </c>
      <c r="BB49" s="274">
        <f t="shared" si="46"/>
        <v>-0.12674153032592272</v>
      </c>
      <c r="BC49" s="321">
        <f>IF(ISERROR(BC48/(BC19/1000000)),"-",(BC48/(BC19/1000000)))</f>
        <v>2</v>
      </c>
      <c r="BD49" s="318">
        <f>IF(ISERROR(BD48/(BD19/1000000)),"-",(BD48/(BD19/1000000)))</f>
        <v>1.7322432468950746</v>
      </c>
      <c r="BE49" s="306">
        <f>IF(ISERROR((BD49-BC49)/BC49),"-",((BD49-BC49)/BC49))</f>
        <v>-0.1338783765524627</v>
      </c>
      <c r="BF49" s="322">
        <f>IF(ISERROR(BF48/(BF19/1000000)),"-",(BF48/(BF19/1000000)))</f>
        <v>1.699701697826087</v>
      </c>
      <c r="BG49" s="308">
        <f t="shared" si="47"/>
        <v>-0.019145447175</v>
      </c>
      <c r="BH49" s="309" t="str">
        <f t="shared" si="48"/>
        <v>▲</v>
      </c>
      <c r="BI49" s="223"/>
    </row>
    <row r="50" spans="14:61" ht="108" customHeight="1" thickBot="1">
      <c r="N50" s="447" t="s">
        <v>18</v>
      </c>
      <c r="O50" s="448"/>
      <c r="P50" s="448"/>
      <c r="Q50" s="448"/>
      <c r="R50" s="449" t="s">
        <v>152</v>
      </c>
      <c r="S50" s="450"/>
      <c r="T50" s="450"/>
      <c r="U50" s="449" t="s">
        <v>153</v>
      </c>
      <c r="V50" s="450"/>
      <c r="W50" s="450"/>
      <c r="X50" s="288"/>
      <c r="Y50" s="450"/>
      <c r="Z50" s="450"/>
      <c r="AA50" s="450"/>
      <c r="AB50" s="450"/>
      <c r="AC50" s="450"/>
      <c r="AD50" s="450"/>
      <c r="AE50" s="450"/>
      <c r="AF50" s="450"/>
      <c r="AG50" s="450"/>
      <c r="AH50" s="450"/>
      <c r="AI50" s="450"/>
      <c r="AJ50" s="450"/>
      <c r="AK50" s="450"/>
      <c r="AL50" s="450"/>
      <c r="AM50" s="450"/>
      <c r="AN50" s="450"/>
      <c r="AO50" s="450"/>
      <c r="AP50" s="450"/>
      <c r="AQ50" s="450"/>
      <c r="AR50" s="450"/>
      <c r="AS50" s="450"/>
      <c r="AT50" s="450"/>
      <c r="AU50" s="450"/>
      <c r="AV50" s="450"/>
      <c r="AW50" s="450"/>
      <c r="AX50" s="450"/>
      <c r="AY50" s="450"/>
      <c r="AZ50" s="450"/>
      <c r="BA50" s="450"/>
      <c r="BB50" s="462"/>
      <c r="BC50" s="463" t="s">
        <v>177</v>
      </c>
      <c r="BD50" s="464"/>
      <c r="BE50" s="465"/>
      <c r="BF50" s="466" t="s">
        <v>178</v>
      </c>
      <c r="BG50" s="467"/>
      <c r="BH50" s="468"/>
      <c r="BI50" s="289"/>
    </row>
    <row r="51" ht="12.75" customHeight="1" thickTop="1"/>
  </sheetData>
  <sheetProtection password="E8CD" sheet="1" objects="1" scenarios="1"/>
  <mergeCells count="102">
    <mergeCell ref="AW24:AY24"/>
    <mergeCell ref="Y38:AA38"/>
    <mergeCell ref="AB38:AD38"/>
    <mergeCell ref="AE38:AG38"/>
    <mergeCell ref="AH38:AJ38"/>
    <mergeCell ref="AK38:AM38"/>
    <mergeCell ref="AN38:AP38"/>
    <mergeCell ref="AQ38:AS38"/>
    <mergeCell ref="AT38:AV38"/>
    <mergeCell ref="AW38:AY38"/>
    <mergeCell ref="AK8:AM8"/>
    <mergeCell ref="AN8:AP8"/>
    <mergeCell ref="AQ8:AS8"/>
    <mergeCell ref="AT8:AV8"/>
    <mergeCell ref="AW8:AY8"/>
    <mergeCell ref="Y24:AA24"/>
    <mergeCell ref="AB24:AD24"/>
    <mergeCell ref="AE24:AG24"/>
    <mergeCell ref="AH24:AJ24"/>
    <mergeCell ref="AK24:AM24"/>
    <mergeCell ref="AZ8:BB8"/>
    <mergeCell ref="R24:T24"/>
    <mergeCell ref="AZ24:BB24"/>
    <mergeCell ref="U38:W38"/>
    <mergeCell ref="AZ38:BB38"/>
    <mergeCell ref="R38:T38"/>
    <mergeCell ref="Y8:AA8"/>
    <mergeCell ref="AB8:AD8"/>
    <mergeCell ref="AE8:AG8"/>
    <mergeCell ref="AH8:AJ8"/>
    <mergeCell ref="BC50:BE50"/>
    <mergeCell ref="BF50:BH50"/>
    <mergeCell ref="U8:W8"/>
    <mergeCell ref="AH50:AJ50"/>
    <mergeCell ref="AW50:AY50"/>
    <mergeCell ref="BC38:BE38"/>
    <mergeCell ref="BF38:BH38"/>
    <mergeCell ref="AT50:AV50"/>
    <mergeCell ref="AT34:AV34"/>
    <mergeCell ref="AW34:AY34"/>
    <mergeCell ref="AZ50:BB50"/>
    <mergeCell ref="AE50:AG50"/>
    <mergeCell ref="AK50:AM50"/>
    <mergeCell ref="AN50:AP50"/>
    <mergeCell ref="AQ50:AS50"/>
    <mergeCell ref="AQ34:AS34"/>
    <mergeCell ref="AK34:AM34"/>
    <mergeCell ref="AZ34:BB34"/>
    <mergeCell ref="N50:Q50"/>
    <mergeCell ref="R50:T50"/>
    <mergeCell ref="U50:W50"/>
    <mergeCell ref="Y50:AA50"/>
    <mergeCell ref="AB50:AD50"/>
    <mergeCell ref="AN34:AP34"/>
    <mergeCell ref="N38:P39"/>
    <mergeCell ref="Q38:Q39"/>
    <mergeCell ref="N40:N49"/>
    <mergeCell ref="O48:P48"/>
    <mergeCell ref="O49:P49"/>
    <mergeCell ref="N34:Q34"/>
    <mergeCell ref="R34:T34"/>
    <mergeCell ref="U34:W34"/>
    <mergeCell ref="BC34:BE34"/>
    <mergeCell ref="BF34:BH34"/>
    <mergeCell ref="Y34:AA34"/>
    <mergeCell ref="AB34:AD34"/>
    <mergeCell ref="AE34:AG34"/>
    <mergeCell ref="AH34:AJ34"/>
    <mergeCell ref="N26:N33"/>
    <mergeCell ref="O26:P26"/>
    <mergeCell ref="O27:P27"/>
    <mergeCell ref="O29:P29"/>
    <mergeCell ref="O30:P30"/>
    <mergeCell ref="O31:P31"/>
    <mergeCell ref="O32:P32"/>
    <mergeCell ref="O33:P33"/>
    <mergeCell ref="O19:P19"/>
    <mergeCell ref="O20:P20"/>
    <mergeCell ref="N24:P25"/>
    <mergeCell ref="Q24:Q25"/>
    <mergeCell ref="BC24:BE24"/>
    <mergeCell ref="BF24:BH24"/>
    <mergeCell ref="U24:W24"/>
    <mergeCell ref="AN24:AP24"/>
    <mergeCell ref="AQ24:AS24"/>
    <mergeCell ref="AT24:AV24"/>
    <mergeCell ref="O13:P13"/>
    <mergeCell ref="O14:P14"/>
    <mergeCell ref="O15:P15"/>
    <mergeCell ref="O16:P16"/>
    <mergeCell ref="O17:P17"/>
    <mergeCell ref="O18:P18"/>
    <mergeCell ref="C42:L42"/>
    <mergeCell ref="R8:T8"/>
    <mergeCell ref="N8:P9"/>
    <mergeCell ref="Q8:Q9"/>
    <mergeCell ref="BC8:BE8"/>
    <mergeCell ref="BF8:BH8"/>
    <mergeCell ref="N10:N20"/>
    <mergeCell ref="O10:P10"/>
    <mergeCell ref="O11:P11"/>
    <mergeCell ref="O12:P12"/>
  </mergeCells>
  <dataValidations count="2">
    <dataValidation type="whole" allowBlank="1" showInputMessage="1" showErrorMessage="1" sqref="O6">
      <formula1>2000</formula1>
      <formula2>2999</formula2>
    </dataValidation>
    <dataValidation type="list" allowBlank="1" showInputMessage="1" showErrorMessage="1" sqref="P28">
      <formula1>"低圧,中圧,不明"</formula1>
    </dataValidation>
  </dataValidations>
  <hyperlinks>
    <hyperlink ref="C41" r:id="rId1" display="http://ghg-santeikohyo.env.go.jp/files/calc/list_ef_eps.pdf"/>
  </hyperlinks>
  <printOptions/>
  <pageMargins left="0.7" right="0.7" top="0.75" bottom="0.75" header="0.3" footer="0.3"/>
  <pageSetup fitToHeight="1" fitToWidth="1" horizontalDpi="600" verticalDpi="600" orientation="landscape" paperSize="8" scale="41"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B63"/>
  <sheetViews>
    <sheetView showGridLines="0" view="pageBreakPreview" zoomScaleSheetLayoutView="100" zoomScalePageLayoutView="0" workbookViewId="0" topLeftCell="A1">
      <selection activeCell="A1" sqref="A1"/>
    </sheetView>
  </sheetViews>
  <sheetFormatPr defaultColWidth="0" defaultRowHeight="13.5" customHeight="1"/>
  <cols>
    <col min="1" max="1" width="2.57421875" style="323" customWidth="1"/>
    <col min="2" max="11" width="9.140625" style="323" customWidth="1"/>
    <col min="12" max="12" width="3.140625" style="324" customWidth="1"/>
    <col min="13" max="13" width="2.57421875" style="325" customWidth="1"/>
    <col min="14" max="14" width="2.57421875" style="324" customWidth="1"/>
    <col min="15" max="15" width="2.57421875" style="325" customWidth="1"/>
    <col min="16" max="19" width="11.00390625" style="325" customWidth="1"/>
    <col min="20" max="20" width="2.57421875" style="325" customWidth="1"/>
    <col min="21" max="26" width="9.00390625" style="325" customWidth="1"/>
    <col min="27" max="28" width="9.00390625" style="326" customWidth="1"/>
    <col min="29" max="29" width="0" style="325" hidden="1" customWidth="1"/>
    <col min="30" max="16384" width="9.00390625" style="325" hidden="1" customWidth="1"/>
  </cols>
  <sheetData>
    <row r="1" ht="18.75">
      <c r="A1" s="180" t="s">
        <v>179</v>
      </c>
    </row>
    <row r="3" ht="13.5" customHeight="1" thickBot="1"/>
    <row r="4" spans="13:28" ht="13.5" customHeight="1">
      <c r="M4" s="327"/>
      <c r="N4" s="328"/>
      <c r="O4" s="329"/>
      <c r="P4" s="329"/>
      <c r="Q4" s="329"/>
      <c r="R4" s="329"/>
      <c r="S4" s="329"/>
      <c r="T4" s="329"/>
      <c r="U4" s="329"/>
      <c r="V4" s="329"/>
      <c r="W4" s="329"/>
      <c r="X4" s="329"/>
      <c r="Y4" s="329"/>
      <c r="Z4" s="330"/>
      <c r="AB4" s="331"/>
    </row>
    <row r="5" spans="13:28" ht="11.25">
      <c r="M5" s="332" t="s">
        <v>118</v>
      </c>
      <c r="N5" s="333"/>
      <c r="O5" s="334"/>
      <c r="P5" s="326"/>
      <c r="Q5" s="326"/>
      <c r="R5" s="326"/>
      <c r="S5" s="326"/>
      <c r="T5" s="326"/>
      <c r="U5" s="326"/>
      <c r="V5" s="326"/>
      <c r="W5" s="326"/>
      <c r="X5" s="326"/>
      <c r="Y5" s="326"/>
      <c r="Z5" s="331"/>
      <c r="AB5" s="331"/>
    </row>
    <row r="6" spans="1:28" ht="11.25">
      <c r="A6" s="335"/>
      <c r="B6" s="490"/>
      <c r="C6" s="490"/>
      <c r="D6" s="490"/>
      <c r="E6" s="323" t="s">
        <v>20</v>
      </c>
      <c r="J6" s="494">
        <v>41409</v>
      </c>
      <c r="K6" s="494"/>
      <c r="M6" s="332"/>
      <c r="N6" s="336" t="s">
        <v>68</v>
      </c>
      <c r="O6" s="326"/>
      <c r="P6" s="326"/>
      <c r="Q6" s="326"/>
      <c r="R6" s="326"/>
      <c r="S6" s="326"/>
      <c r="T6" s="326"/>
      <c r="U6" s="326"/>
      <c r="V6" s="326"/>
      <c r="W6" s="326"/>
      <c r="X6" s="326"/>
      <c r="Y6" s="326"/>
      <c r="Z6" s="331"/>
      <c r="AB6" s="331"/>
    </row>
    <row r="7" spans="8:28" ht="11.25">
      <c r="H7" s="323" t="s">
        <v>21</v>
      </c>
      <c r="I7" s="479"/>
      <c r="J7" s="479"/>
      <c r="K7" s="479"/>
      <c r="M7" s="337"/>
      <c r="N7" s="338"/>
      <c r="O7" s="326"/>
      <c r="P7" s="326" t="s">
        <v>119</v>
      </c>
      <c r="Q7" s="326"/>
      <c r="R7" s="326"/>
      <c r="S7" s="326"/>
      <c r="T7" s="326"/>
      <c r="U7" s="326"/>
      <c r="V7" s="326"/>
      <c r="W7" s="326"/>
      <c r="X7" s="326"/>
      <c r="Y7" s="326"/>
      <c r="Z7" s="331"/>
      <c r="AB7" s="331"/>
    </row>
    <row r="8" spans="13:28" ht="11.25">
      <c r="M8" s="337"/>
      <c r="N8" s="339"/>
      <c r="O8" s="326"/>
      <c r="P8" s="326" t="s">
        <v>120</v>
      </c>
      <c r="Q8" s="326"/>
      <c r="R8" s="326"/>
      <c r="S8" s="326"/>
      <c r="T8" s="326"/>
      <c r="U8" s="326"/>
      <c r="V8" s="326"/>
      <c r="W8" s="326"/>
      <c r="X8" s="326"/>
      <c r="Y8" s="326"/>
      <c r="Z8" s="331"/>
      <c r="AB8" s="331"/>
    </row>
    <row r="9" spans="8:28" ht="11.25">
      <c r="H9" s="323" t="s">
        <v>22</v>
      </c>
      <c r="I9" s="479"/>
      <c r="J9" s="479"/>
      <c r="K9" s="479"/>
      <c r="M9" s="337"/>
      <c r="N9" s="340" t="s">
        <v>115</v>
      </c>
      <c r="O9" s="326"/>
      <c r="P9" s="326" t="s">
        <v>66</v>
      </c>
      <c r="Q9" s="326"/>
      <c r="R9" s="326"/>
      <c r="S9" s="326"/>
      <c r="T9" s="326"/>
      <c r="U9" s="326"/>
      <c r="V9" s="326"/>
      <c r="W9" s="326"/>
      <c r="X9" s="326"/>
      <c r="Y9" s="326"/>
      <c r="Z9" s="331"/>
      <c r="AB9" s="331"/>
    </row>
    <row r="10" spans="13:28" ht="11.25">
      <c r="M10" s="337"/>
      <c r="N10" s="341"/>
      <c r="O10" s="326"/>
      <c r="P10" s="326"/>
      <c r="Q10" s="326"/>
      <c r="R10" s="326"/>
      <c r="S10" s="326"/>
      <c r="T10" s="326"/>
      <c r="U10" s="326"/>
      <c r="V10" s="326"/>
      <c r="W10" s="326"/>
      <c r="X10" s="326"/>
      <c r="Y10" s="326"/>
      <c r="Z10" s="331"/>
      <c r="AB10" s="331"/>
    </row>
    <row r="11" spans="8:28" ht="11.25">
      <c r="H11" s="495" t="s">
        <v>23</v>
      </c>
      <c r="I11" s="496"/>
      <c r="J11" s="496"/>
      <c r="K11" s="496"/>
      <c r="M11" s="337"/>
      <c r="N11" s="341"/>
      <c r="O11" s="326"/>
      <c r="P11" s="326"/>
      <c r="Q11" s="326"/>
      <c r="R11" s="326"/>
      <c r="S11" s="326"/>
      <c r="T11" s="326"/>
      <c r="U11" s="326"/>
      <c r="V11" s="326"/>
      <c r="W11" s="326"/>
      <c r="X11" s="326"/>
      <c r="Y11" s="326"/>
      <c r="Z11" s="331"/>
      <c r="AB11" s="331"/>
    </row>
    <row r="12" spans="8:28" ht="11.25">
      <c r="H12" s="496"/>
      <c r="I12" s="496"/>
      <c r="J12" s="496"/>
      <c r="K12" s="496"/>
      <c r="M12" s="337"/>
      <c r="N12" s="341"/>
      <c r="O12" s="326"/>
      <c r="P12" s="326"/>
      <c r="Q12" s="326"/>
      <c r="R12" s="326"/>
      <c r="S12" s="326"/>
      <c r="T12" s="326"/>
      <c r="U12" s="326"/>
      <c r="V12" s="326"/>
      <c r="W12" s="326"/>
      <c r="X12" s="326"/>
      <c r="Y12" s="326"/>
      <c r="Z12" s="331"/>
      <c r="AB12" s="331"/>
    </row>
    <row r="13" spans="8:28" ht="11.25">
      <c r="H13" s="496"/>
      <c r="I13" s="496"/>
      <c r="J13" s="496"/>
      <c r="K13" s="496"/>
      <c r="M13" s="337"/>
      <c r="N13" s="340"/>
      <c r="O13" s="342"/>
      <c r="P13" s="342"/>
      <c r="Q13" s="326"/>
      <c r="R13" s="326"/>
      <c r="S13" s="326"/>
      <c r="T13" s="326"/>
      <c r="U13" s="326"/>
      <c r="V13" s="326"/>
      <c r="W13" s="326"/>
      <c r="X13" s="326"/>
      <c r="Y13" s="326"/>
      <c r="Z13" s="331"/>
      <c r="AB13" s="331"/>
    </row>
    <row r="14" spans="8:28" ht="11.25">
      <c r="H14" s="323" t="s">
        <v>24</v>
      </c>
      <c r="I14" s="479"/>
      <c r="J14" s="479"/>
      <c r="K14" s="479"/>
      <c r="M14" s="337"/>
      <c r="N14" s="340"/>
      <c r="O14" s="342"/>
      <c r="P14" s="342"/>
      <c r="Q14" s="326"/>
      <c r="R14" s="326"/>
      <c r="S14" s="326"/>
      <c r="T14" s="326"/>
      <c r="U14" s="326"/>
      <c r="V14" s="326"/>
      <c r="W14" s="326"/>
      <c r="X14" s="326"/>
      <c r="Y14" s="326"/>
      <c r="Z14" s="331"/>
      <c r="AB14" s="331"/>
    </row>
    <row r="15" spans="9:28" ht="11.25">
      <c r="I15" s="343"/>
      <c r="J15" s="343"/>
      <c r="K15" s="343"/>
      <c r="M15" s="337"/>
      <c r="N15" s="340"/>
      <c r="O15" s="342"/>
      <c r="P15" s="342"/>
      <c r="Q15" s="326"/>
      <c r="R15" s="326"/>
      <c r="S15" s="326"/>
      <c r="T15" s="326"/>
      <c r="U15" s="326"/>
      <c r="V15" s="326"/>
      <c r="W15" s="326"/>
      <c r="X15" s="326"/>
      <c r="Y15" s="326"/>
      <c r="Z15" s="331"/>
      <c r="AB15" s="331"/>
    </row>
    <row r="16" spans="8:28" ht="11.25">
      <c r="H16" s="323" t="s">
        <v>25</v>
      </c>
      <c r="I16" s="479"/>
      <c r="J16" s="479"/>
      <c r="K16" s="479"/>
      <c r="M16" s="337"/>
      <c r="N16" s="341"/>
      <c r="O16" s="326"/>
      <c r="P16" s="326"/>
      <c r="Q16" s="326"/>
      <c r="R16" s="326"/>
      <c r="S16" s="326"/>
      <c r="T16" s="326"/>
      <c r="U16" s="326"/>
      <c r="V16" s="326"/>
      <c r="W16" s="326"/>
      <c r="X16" s="326"/>
      <c r="Y16" s="326"/>
      <c r="Z16" s="331"/>
      <c r="AB16" s="331"/>
    </row>
    <row r="17" spans="13:28" ht="11.25">
      <c r="M17" s="337"/>
      <c r="N17" s="341"/>
      <c r="O17" s="326"/>
      <c r="P17" s="326"/>
      <c r="Q17" s="326"/>
      <c r="R17" s="326"/>
      <c r="S17" s="326"/>
      <c r="T17" s="326"/>
      <c r="U17" s="326"/>
      <c r="V17" s="326"/>
      <c r="W17" s="326"/>
      <c r="X17" s="326"/>
      <c r="Y17" s="326"/>
      <c r="Z17" s="331"/>
      <c r="AB17" s="331"/>
    </row>
    <row r="18" spans="2:28" ht="14.25">
      <c r="B18" s="344" t="s">
        <v>26</v>
      </c>
      <c r="C18" s="345"/>
      <c r="D18" s="345"/>
      <c r="E18" s="345"/>
      <c r="F18" s="346"/>
      <c r="G18" s="346"/>
      <c r="H18" s="345"/>
      <c r="I18" s="345"/>
      <c r="J18" s="345"/>
      <c r="K18" s="345"/>
      <c r="M18" s="337"/>
      <c r="N18" s="341"/>
      <c r="O18" s="326"/>
      <c r="P18" s="326"/>
      <c r="Q18" s="326"/>
      <c r="R18" s="326"/>
      <c r="S18" s="326"/>
      <c r="T18" s="326"/>
      <c r="U18" s="326"/>
      <c r="V18" s="326"/>
      <c r="W18" s="326"/>
      <c r="X18" s="326"/>
      <c r="Y18" s="326"/>
      <c r="Z18" s="331"/>
      <c r="AB18" s="331"/>
    </row>
    <row r="19" spans="13:28" ht="11.25">
      <c r="M19" s="337"/>
      <c r="N19" s="341"/>
      <c r="O19" s="326"/>
      <c r="P19" s="326"/>
      <c r="Q19" s="326"/>
      <c r="R19" s="326"/>
      <c r="S19" s="326"/>
      <c r="T19" s="326"/>
      <c r="U19" s="326"/>
      <c r="V19" s="326"/>
      <c r="W19" s="326"/>
      <c r="X19" s="326"/>
      <c r="Y19" s="326"/>
      <c r="Z19" s="331"/>
      <c r="AB19" s="331"/>
    </row>
    <row r="20" spans="2:28" ht="11.25">
      <c r="B20" s="347" t="s">
        <v>27</v>
      </c>
      <c r="C20" s="323" t="s">
        <v>28</v>
      </c>
      <c r="M20" s="337"/>
      <c r="N20" s="341"/>
      <c r="O20" s="326"/>
      <c r="P20" s="326"/>
      <c r="Q20" s="326"/>
      <c r="R20" s="326"/>
      <c r="S20" s="326"/>
      <c r="T20" s="326"/>
      <c r="U20" s="326"/>
      <c r="V20" s="326"/>
      <c r="W20" s="326"/>
      <c r="X20" s="326"/>
      <c r="Y20" s="326"/>
      <c r="Z20" s="331"/>
      <c r="AB20" s="331"/>
    </row>
    <row r="21" spans="1:28" s="354" customFormat="1" ht="11.25">
      <c r="A21" s="348"/>
      <c r="B21" s="348"/>
      <c r="C21" s="348"/>
      <c r="D21" s="348"/>
      <c r="E21" s="348"/>
      <c r="F21" s="348"/>
      <c r="G21" s="348"/>
      <c r="H21" s="348"/>
      <c r="I21" s="348"/>
      <c r="J21" s="348"/>
      <c r="K21" s="348"/>
      <c r="L21" s="349"/>
      <c r="M21" s="350" t="s">
        <v>65</v>
      </c>
      <c r="N21" s="351"/>
      <c r="O21" s="352"/>
      <c r="P21" s="334"/>
      <c r="Q21" s="334"/>
      <c r="R21" s="334"/>
      <c r="S21" s="334"/>
      <c r="T21" s="334"/>
      <c r="U21" s="334"/>
      <c r="V21" s="334"/>
      <c r="W21" s="334"/>
      <c r="X21" s="334"/>
      <c r="Y21" s="334"/>
      <c r="Z21" s="353"/>
      <c r="AA21" s="334"/>
      <c r="AB21" s="353"/>
    </row>
    <row r="22" spans="4:28" ht="13.5">
      <c r="D22" s="355" t="s">
        <v>29</v>
      </c>
      <c r="H22" s="480" t="s">
        <v>156</v>
      </c>
      <c r="I22" s="481"/>
      <c r="J22" s="482"/>
      <c r="K22" s="356" t="s">
        <v>75</v>
      </c>
      <c r="M22" s="337"/>
      <c r="N22" s="338" t="s">
        <v>121</v>
      </c>
      <c r="O22" s="357" t="s">
        <v>168</v>
      </c>
      <c r="P22" s="326"/>
      <c r="Q22" s="326"/>
      <c r="R22" s="326"/>
      <c r="S22" s="326"/>
      <c r="T22" s="326"/>
      <c r="U22" s="326"/>
      <c r="V22" s="358"/>
      <c r="W22" s="358"/>
      <c r="X22" s="358"/>
      <c r="Y22" s="358"/>
      <c r="Z22" s="359"/>
      <c r="AB22" s="331"/>
    </row>
    <row r="23" spans="1:28" s="354" customFormat="1" ht="13.5">
      <c r="A23" s="348"/>
      <c r="B23" s="348"/>
      <c r="C23" s="348"/>
      <c r="D23" s="348"/>
      <c r="E23" s="348"/>
      <c r="F23" s="348"/>
      <c r="G23" s="348"/>
      <c r="H23" s="348"/>
      <c r="I23" s="348"/>
      <c r="J23" s="348"/>
      <c r="K23" s="348"/>
      <c r="L23" s="324"/>
      <c r="M23" s="332"/>
      <c r="N23" s="340"/>
      <c r="O23" s="358"/>
      <c r="P23" s="334"/>
      <c r="Q23" s="326"/>
      <c r="R23" s="326"/>
      <c r="S23" s="326"/>
      <c r="T23" s="326"/>
      <c r="U23" s="326"/>
      <c r="V23" s="326"/>
      <c r="W23" s="326"/>
      <c r="X23" s="326"/>
      <c r="Y23" s="326"/>
      <c r="Z23" s="331"/>
      <c r="AA23" s="334"/>
      <c r="AB23" s="353"/>
    </row>
    <row r="24" spans="4:28" ht="13.5">
      <c r="D24" s="355" t="s">
        <v>30</v>
      </c>
      <c r="H24" s="483">
        <v>3000</v>
      </c>
      <c r="I24" s="484"/>
      <c r="J24" s="485"/>
      <c r="K24" s="360" t="s">
        <v>76</v>
      </c>
      <c r="M24" s="337"/>
      <c r="N24" s="338" t="s">
        <v>122</v>
      </c>
      <c r="O24" s="334" t="s">
        <v>123</v>
      </c>
      <c r="P24" s="326"/>
      <c r="Q24" s="326"/>
      <c r="R24" s="326"/>
      <c r="S24" s="326"/>
      <c r="T24" s="326"/>
      <c r="U24" s="326"/>
      <c r="V24" s="326"/>
      <c r="W24" s="326"/>
      <c r="X24" s="326"/>
      <c r="Y24" s="326"/>
      <c r="Z24" s="331"/>
      <c r="AB24" s="331"/>
    </row>
    <row r="25" spans="13:28" ht="13.5" customHeight="1">
      <c r="M25" s="337"/>
      <c r="N25" s="341"/>
      <c r="O25" s="326"/>
      <c r="P25" s="326"/>
      <c r="Q25" s="326"/>
      <c r="R25" s="326"/>
      <c r="S25" s="326"/>
      <c r="T25" s="326"/>
      <c r="U25" s="326"/>
      <c r="V25" s="326"/>
      <c r="W25" s="326"/>
      <c r="X25" s="326"/>
      <c r="Y25" s="326"/>
      <c r="Z25" s="331"/>
      <c r="AB25" s="331"/>
    </row>
    <row r="26" spans="2:28" ht="11.25">
      <c r="B26" s="347" t="s">
        <v>31</v>
      </c>
      <c r="C26" s="323" t="s">
        <v>32</v>
      </c>
      <c r="M26" s="337"/>
      <c r="N26" s="341"/>
      <c r="O26" s="326"/>
      <c r="P26" s="326"/>
      <c r="Q26" s="326"/>
      <c r="R26" s="326"/>
      <c r="S26" s="326"/>
      <c r="T26" s="326"/>
      <c r="U26" s="326"/>
      <c r="V26" s="326"/>
      <c r="W26" s="326"/>
      <c r="X26" s="326"/>
      <c r="Y26" s="326"/>
      <c r="Z26" s="331"/>
      <c r="AB26" s="331"/>
    </row>
    <row r="27" spans="1:28" s="354" customFormat="1" ht="11.25">
      <c r="A27" s="348"/>
      <c r="B27" s="348"/>
      <c r="C27" s="348"/>
      <c r="D27" s="348"/>
      <c r="E27" s="348"/>
      <c r="F27" s="348"/>
      <c r="G27" s="348"/>
      <c r="H27" s="348"/>
      <c r="I27" s="348"/>
      <c r="J27" s="348"/>
      <c r="K27" s="348"/>
      <c r="L27" s="349"/>
      <c r="M27" s="332"/>
      <c r="N27" s="333"/>
      <c r="O27" s="334"/>
      <c r="P27" s="334"/>
      <c r="Q27" s="334"/>
      <c r="R27" s="334"/>
      <c r="S27" s="334"/>
      <c r="T27" s="334"/>
      <c r="U27" s="334"/>
      <c r="V27" s="334"/>
      <c r="W27" s="334"/>
      <c r="X27" s="334"/>
      <c r="Y27" s="334"/>
      <c r="Z27" s="353"/>
      <c r="AA27" s="334"/>
      <c r="AB27" s="353"/>
    </row>
    <row r="28" spans="6:28" ht="11.25">
      <c r="F28" s="355"/>
      <c r="G28" s="355"/>
      <c r="H28" s="335" t="s">
        <v>33</v>
      </c>
      <c r="J28" s="335" t="s">
        <v>34</v>
      </c>
      <c r="L28" s="360"/>
      <c r="M28" s="332"/>
      <c r="N28" s="341"/>
      <c r="O28" s="326"/>
      <c r="P28" s="326"/>
      <c r="Q28" s="326"/>
      <c r="R28" s="326"/>
      <c r="S28" s="326"/>
      <c r="T28" s="326"/>
      <c r="U28" s="326"/>
      <c r="V28" s="326"/>
      <c r="W28" s="326"/>
      <c r="X28" s="326"/>
      <c r="Y28" s="326"/>
      <c r="Z28" s="331"/>
      <c r="AB28" s="331"/>
    </row>
    <row r="29" spans="5:28" ht="11.25">
      <c r="E29" s="361" t="s">
        <v>35</v>
      </c>
      <c r="F29" s="410">
        <v>2009</v>
      </c>
      <c r="G29" s="355" t="s">
        <v>36</v>
      </c>
      <c r="H29" s="362"/>
      <c r="I29" s="363"/>
      <c r="J29" s="364">
        <v>470</v>
      </c>
      <c r="K29" s="360" t="s">
        <v>71</v>
      </c>
      <c r="L29" s="365"/>
      <c r="M29" s="337"/>
      <c r="N29" s="341"/>
      <c r="O29" s="326"/>
      <c r="P29" s="326"/>
      <c r="Q29" s="326"/>
      <c r="R29" s="326"/>
      <c r="S29" s="326"/>
      <c r="T29" s="366" t="s">
        <v>124</v>
      </c>
      <c r="U29" s="334" t="s">
        <v>125</v>
      </c>
      <c r="V29" s="326"/>
      <c r="W29" s="326"/>
      <c r="X29" s="326"/>
      <c r="Y29" s="326"/>
      <c r="Z29" s="331"/>
      <c r="AB29" s="331"/>
    </row>
    <row r="30" spans="5:28" ht="12">
      <c r="E30" s="367" t="s">
        <v>37</v>
      </c>
      <c r="F30" s="368">
        <f>F31-1</f>
        <v>2010</v>
      </c>
      <c r="G30" s="355" t="s">
        <v>36</v>
      </c>
      <c r="H30" s="369">
        <v>465</v>
      </c>
      <c r="I30" s="363" t="s">
        <v>154</v>
      </c>
      <c r="J30" s="369">
        <v>460</v>
      </c>
      <c r="K30" s="360" t="s">
        <v>72</v>
      </c>
      <c r="L30" s="370"/>
      <c r="M30" s="337"/>
      <c r="N30" s="339" t="s">
        <v>126</v>
      </c>
      <c r="O30" s="371" t="s">
        <v>127</v>
      </c>
      <c r="P30" s="326"/>
      <c r="Q30" s="326"/>
      <c r="R30" s="326"/>
      <c r="S30" s="326"/>
      <c r="T30" s="339" t="s">
        <v>128</v>
      </c>
      <c r="U30" s="371" t="s">
        <v>129</v>
      </c>
      <c r="V30" s="326"/>
      <c r="W30" s="326"/>
      <c r="X30" s="326"/>
      <c r="Y30" s="326"/>
      <c r="Z30" s="331"/>
      <c r="AB30" s="331"/>
    </row>
    <row r="31" spans="5:28" ht="12">
      <c r="E31" s="367" t="s">
        <v>38</v>
      </c>
      <c r="F31" s="368">
        <f>F32-1</f>
        <v>2011</v>
      </c>
      <c r="G31" s="355" t="s">
        <v>36</v>
      </c>
      <c r="H31" s="369">
        <v>451</v>
      </c>
      <c r="I31" s="363" t="s">
        <v>155</v>
      </c>
      <c r="J31" s="369">
        <v>452</v>
      </c>
      <c r="K31" s="360" t="s">
        <v>73</v>
      </c>
      <c r="L31" s="365"/>
      <c r="M31" s="337"/>
      <c r="N31" s="339" t="s">
        <v>130</v>
      </c>
      <c r="O31" s="371" t="s">
        <v>131</v>
      </c>
      <c r="P31" s="326"/>
      <c r="Q31" s="326"/>
      <c r="R31" s="326"/>
      <c r="S31" s="326"/>
      <c r="T31" s="339" t="s">
        <v>132</v>
      </c>
      <c r="U31" s="371" t="s">
        <v>133</v>
      </c>
      <c r="V31" s="326"/>
      <c r="W31" s="326"/>
      <c r="X31" s="326"/>
      <c r="Y31" s="326"/>
      <c r="Z31" s="331"/>
      <c r="AB31" s="331"/>
    </row>
    <row r="32" spans="5:28" ht="11.25">
      <c r="E32" s="367" t="s">
        <v>39</v>
      </c>
      <c r="F32" s="408">
        <v>2012</v>
      </c>
      <c r="G32" s="355" t="s">
        <v>36</v>
      </c>
      <c r="H32" s="372">
        <f>'様式1 エネルギー管理表(記載要領)'!BF48</f>
        <v>390.9313905</v>
      </c>
      <c r="I32" s="373" t="s">
        <v>40</v>
      </c>
      <c r="J32" s="372">
        <f>'様式1 エネルギー管理表(記載要領)'!BD48</f>
        <v>404.47879814999993</v>
      </c>
      <c r="K32" s="360" t="s">
        <v>74</v>
      </c>
      <c r="L32" s="365"/>
      <c r="M32" s="337"/>
      <c r="N32" s="340" t="s">
        <v>134</v>
      </c>
      <c r="O32" s="342" t="s">
        <v>135</v>
      </c>
      <c r="P32" s="342"/>
      <c r="Q32" s="342"/>
      <c r="R32" s="342"/>
      <c r="S32" s="342"/>
      <c r="T32" s="340" t="s">
        <v>136</v>
      </c>
      <c r="U32" s="326" t="s">
        <v>137</v>
      </c>
      <c r="V32" s="326"/>
      <c r="W32" s="326"/>
      <c r="X32" s="326"/>
      <c r="Y32" s="326"/>
      <c r="Z32" s="331"/>
      <c r="AB32" s="331"/>
    </row>
    <row r="33" spans="5:28" ht="11.25">
      <c r="E33" s="367" t="s">
        <v>41</v>
      </c>
      <c r="F33" s="368">
        <f>F32+1</f>
        <v>2013</v>
      </c>
      <c r="G33" s="355" t="s">
        <v>36</v>
      </c>
      <c r="H33" s="374">
        <v>382</v>
      </c>
      <c r="I33" s="363" t="s">
        <v>42</v>
      </c>
      <c r="J33" s="362"/>
      <c r="K33" s="360" t="s">
        <v>43</v>
      </c>
      <c r="L33" s="360"/>
      <c r="M33" s="337"/>
      <c r="N33" s="375" t="s">
        <v>138</v>
      </c>
      <c r="O33" s="334" t="s">
        <v>139</v>
      </c>
      <c r="P33" s="326"/>
      <c r="Q33" s="326"/>
      <c r="R33" s="326"/>
      <c r="S33" s="326"/>
      <c r="T33" s="326"/>
      <c r="U33" s="326"/>
      <c r="V33" s="326"/>
      <c r="W33" s="326"/>
      <c r="X33" s="326"/>
      <c r="Y33" s="326"/>
      <c r="Z33" s="331"/>
      <c r="AB33" s="331"/>
    </row>
    <row r="34" spans="5:28" ht="13.5">
      <c r="E34" s="368"/>
      <c r="F34" s="368"/>
      <c r="G34" s="355"/>
      <c r="H34" s="376"/>
      <c r="I34" s="376"/>
      <c r="J34" s="376"/>
      <c r="K34" s="376"/>
      <c r="M34" s="337"/>
      <c r="N34" s="341"/>
      <c r="O34" s="334"/>
      <c r="P34" s="326"/>
      <c r="Q34" s="326"/>
      <c r="R34" s="326"/>
      <c r="S34" s="326"/>
      <c r="T34" s="326"/>
      <c r="U34" s="326"/>
      <c r="V34" s="326"/>
      <c r="W34" s="326"/>
      <c r="X34" s="326"/>
      <c r="Y34" s="326"/>
      <c r="Z34" s="331"/>
      <c r="AB34" s="331"/>
    </row>
    <row r="35" spans="13:28" ht="11.25">
      <c r="M35" s="332"/>
      <c r="N35" s="377"/>
      <c r="O35" s="326" t="s">
        <v>140</v>
      </c>
      <c r="P35" s="326" t="s">
        <v>141</v>
      </c>
      <c r="Q35" s="326"/>
      <c r="R35" s="326"/>
      <c r="S35" s="326"/>
      <c r="T35" s="326"/>
      <c r="U35" s="326"/>
      <c r="V35" s="326"/>
      <c r="W35" s="326"/>
      <c r="X35" s="326"/>
      <c r="Y35" s="326"/>
      <c r="Z35" s="331"/>
      <c r="AB35" s="331"/>
    </row>
    <row r="36" spans="2:28" ht="11.25">
      <c r="B36" s="347" t="s">
        <v>44</v>
      </c>
      <c r="C36" s="323" t="s">
        <v>45</v>
      </c>
      <c r="M36" s="378"/>
      <c r="N36" s="333"/>
      <c r="O36" s="326"/>
      <c r="P36" s="326"/>
      <c r="Q36" s="326"/>
      <c r="R36" s="326"/>
      <c r="S36" s="326"/>
      <c r="T36" s="326"/>
      <c r="U36" s="326"/>
      <c r="V36" s="326"/>
      <c r="W36" s="326"/>
      <c r="X36" s="326"/>
      <c r="Y36" s="326"/>
      <c r="Z36" s="331"/>
      <c r="AB36" s="331"/>
    </row>
    <row r="37" spans="13:28" ht="11.25">
      <c r="M37" s="337"/>
      <c r="N37" s="341"/>
      <c r="O37" s="326"/>
      <c r="P37" s="326"/>
      <c r="Q37" s="326"/>
      <c r="R37" s="326"/>
      <c r="S37" s="326"/>
      <c r="T37" s="326"/>
      <c r="U37" s="326"/>
      <c r="V37" s="326"/>
      <c r="W37" s="326"/>
      <c r="X37" s="326"/>
      <c r="Y37" s="326"/>
      <c r="Z37" s="331"/>
      <c r="AB37" s="331"/>
    </row>
    <row r="38" spans="1:28" s="381" customFormat="1" ht="22.5">
      <c r="A38" s="379"/>
      <c r="B38" s="379"/>
      <c r="C38" s="379"/>
      <c r="D38" s="379"/>
      <c r="E38" s="380"/>
      <c r="F38" s="380"/>
      <c r="G38" s="380"/>
      <c r="I38" s="382" t="s">
        <v>46</v>
      </c>
      <c r="J38" s="383" t="s">
        <v>47</v>
      </c>
      <c r="K38" s="380"/>
      <c r="L38" s="377"/>
      <c r="M38" s="337"/>
      <c r="N38" s="341"/>
      <c r="O38" s="384"/>
      <c r="P38" s="384"/>
      <c r="Q38" s="384"/>
      <c r="R38" s="384"/>
      <c r="S38" s="384"/>
      <c r="T38" s="384"/>
      <c r="U38" s="384"/>
      <c r="V38" s="384"/>
      <c r="W38" s="384"/>
      <c r="X38" s="384"/>
      <c r="Y38" s="384"/>
      <c r="Z38" s="385"/>
      <c r="AA38" s="384"/>
      <c r="AB38" s="385"/>
    </row>
    <row r="39" spans="5:28" ht="11.25">
      <c r="E39" s="355" t="s">
        <v>48</v>
      </c>
      <c r="F39" s="355"/>
      <c r="G39" s="355" t="s">
        <v>175</v>
      </c>
      <c r="I39" s="386">
        <f>'様式1 エネルギー管理表(記載要領)'!BD26+'様式1 エネルギー管理表(記載要領)'!BD27</f>
        <v>660059</v>
      </c>
      <c r="J39" s="387">
        <f>'様式1 エネルギー管理表(記載要領)'!BD40+'様式1 エネルギー管理表(記載要領)'!BD41</f>
        <v>341.910562</v>
      </c>
      <c r="K39" s="355" t="s">
        <v>43</v>
      </c>
      <c r="L39" s="341"/>
      <c r="M39" s="337"/>
      <c r="N39" s="340" t="s">
        <v>142</v>
      </c>
      <c r="O39" s="334" t="s">
        <v>143</v>
      </c>
      <c r="P39" s="326"/>
      <c r="Q39" s="326"/>
      <c r="R39" s="326"/>
      <c r="S39" s="326"/>
      <c r="T39" s="326"/>
      <c r="U39" s="326"/>
      <c r="V39" s="326"/>
      <c r="W39" s="326"/>
      <c r="X39" s="326"/>
      <c r="Y39" s="326"/>
      <c r="Z39" s="331"/>
      <c r="AB39" s="331"/>
    </row>
    <row r="40" spans="5:28" ht="11.25">
      <c r="E40" s="355" t="s">
        <v>49</v>
      </c>
      <c r="F40" s="355" t="s">
        <v>50</v>
      </c>
      <c r="G40" s="355" t="s">
        <v>51</v>
      </c>
      <c r="I40" s="386">
        <f>'様式1 エネルギー管理表(記載要領)'!BD28</f>
        <v>29015</v>
      </c>
      <c r="J40" s="387">
        <f>'様式1 エネルギー管理表(記載要領)'!BD42</f>
        <v>62.56823615</v>
      </c>
      <c r="K40" s="355" t="s">
        <v>43</v>
      </c>
      <c r="L40" s="388"/>
      <c r="M40" s="337"/>
      <c r="N40" s="341"/>
      <c r="O40" s="326"/>
      <c r="P40" s="326"/>
      <c r="Q40" s="326"/>
      <c r="R40" s="326"/>
      <c r="S40" s="326"/>
      <c r="T40" s="326"/>
      <c r="U40" s="326"/>
      <c r="V40" s="326"/>
      <c r="W40" s="326"/>
      <c r="X40" s="326"/>
      <c r="Y40" s="326"/>
      <c r="Z40" s="331"/>
      <c r="AB40" s="331"/>
    </row>
    <row r="41" spans="5:28" ht="11.25">
      <c r="E41" s="355" t="s">
        <v>52</v>
      </c>
      <c r="F41" s="355"/>
      <c r="G41" s="355" t="s">
        <v>15</v>
      </c>
      <c r="I41" s="386">
        <f>'様式1 エネルギー管理表(記載要領)'!BD29</f>
        <v>0</v>
      </c>
      <c r="J41" s="387">
        <f>'様式1 エネルギー管理表(記載要領)'!BD43</f>
        <v>0</v>
      </c>
      <c r="K41" s="355" t="s">
        <v>43</v>
      </c>
      <c r="L41" s="341"/>
      <c r="M41" s="337"/>
      <c r="N41" s="340"/>
      <c r="O41" s="342"/>
      <c r="P41" s="342"/>
      <c r="Q41" s="342"/>
      <c r="R41" s="326"/>
      <c r="S41" s="326"/>
      <c r="T41" s="326"/>
      <c r="U41" s="326"/>
      <c r="V41" s="326"/>
      <c r="W41" s="326"/>
      <c r="X41" s="326"/>
      <c r="Y41" s="326"/>
      <c r="Z41" s="331"/>
      <c r="AB41" s="331"/>
    </row>
    <row r="42" spans="5:28" ht="11.25">
      <c r="E42" s="355" t="s">
        <v>53</v>
      </c>
      <c r="F42" s="355"/>
      <c r="G42" s="355" t="s">
        <v>15</v>
      </c>
      <c r="I42" s="386">
        <f>'様式1 エネルギー管理表(記載要領)'!BD30</f>
        <v>0</v>
      </c>
      <c r="J42" s="387">
        <f>'様式1 エネルギー管理表(記載要領)'!BD44</f>
        <v>0</v>
      </c>
      <c r="K42" s="389" t="s">
        <v>54</v>
      </c>
      <c r="L42" s="341"/>
      <c r="M42" s="337"/>
      <c r="N42" s="340"/>
      <c r="O42" s="342"/>
      <c r="P42" s="342"/>
      <c r="Q42" s="342"/>
      <c r="R42" s="326"/>
      <c r="S42" s="326"/>
      <c r="T42" s="326"/>
      <c r="U42" s="326"/>
      <c r="V42" s="326"/>
      <c r="W42" s="326"/>
      <c r="X42" s="326"/>
      <c r="Y42" s="326"/>
      <c r="Z42" s="331"/>
      <c r="AB42" s="331"/>
    </row>
    <row r="43" spans="5:28" ht="11.25">
      <c r="E43" s="355" t="s">
        <v>55</v>
      </c>
      <c r="F43" s="355" t="s">
        <v>50</v>
      </c>
      <c r="G43" s="355" t="s">
        <v>16</v>
      </c>
      <c r="I43" s="386">
        <f>'様式1 エネルギー管理表(記載要領)'!BD31</f>
        <v>0</v>
      </c>
      <c r="J43" s="387">
        <f>'様式1 エネルギー管理表(記載要領)'!BD45</f>
        <v>0</v>
      </c>
      <c r="K43" s="355" t="s">
        <v>43</v>
      </c>
      <c r="L43" s="341"/>
      <c r="M43" s="337"/>
      <c r="N43" s="340"/>
      <c r="O43" s="342"/>
      <c r="P43" s="342"/>
      <c r="Q43" s="342"/>
      <c r="R43" s="326"/>
      <c r="S43" s="326"/>
      <c r="T43" s="326"/>
      <c r="U43" s="326"/>
      <c r="V43" s="326"/>
      <c r="W43" s="326"/>
      <c r="X43" s="326"/>
      <c r="Y43" s="326"/>
      <c r="Z43" s="331"/>
      <c r="AB43" s="331"/>
    </row>
    <row r="44" spans="5:28" ht="11.25">
      <c r="E44" s="355" t="s">
        <v>56</v>
      </c>
      <c r="F44" s="355" t="s">
        <v>50</v>
      </c>
      <c r="G44" s="355" t="s">
        <v>16</v>
      </c>
      <c r="I44" s="386">
        <f>'様式1 エネルギー管理表(記載要領)'!BD32</f>
        <v>0</v>
      </c>
      <c r="J44" s="387">
        <f>'様式1 エネルギー管理表(記載要領)'!BD46</f>
        <v>0</v>
      </c>
      <c r="K44" s="355" t="s">
        <v>43</v>
      </c>
      <c r="L44" s="341"/>
      <c r="M44" s="337"/>
      <c r="N44" s="340"/>
      <c r="O44" s="342"/>
      <c r="P44" s="342"/>
      <c r="Q44" s="342"/>
      <c r="R44" s="326"/>
      <c r="S44" s="326"/>
      <c r="T44" s="326"/>
      <c r="U44" s="326"/>
      <c r="V44" s="326"/>
      <c r="W44" s="326"/>
      <c r="X44" s="326"/>
      <c r="Y44" s="326"/>
      <c r="Z44" s="331"/>
      <c r="AB44" s="331"/>
    </row>
    <row r="45" spans="5:28" ht="11.25">
      <c r="E45" s="355" t="s">
        <v>57</v>
      </c>
      <c r="F45" s="355" t="s">
        <v>50</v>
      </c>
      <c r="G45" s="355" t="s">
        <v>16</v>
      </c>
      <c r="I45" s="386">
        <f>'様式1 エネルギー管理表(記載要領)'!BD33</f>
        <v>0</v>
      </c>
      <c r="J45" s="387">
        <f>'様式1 エネルギー管理表(記載要領)'!BD47</f>
        <v>0</v>
      </c>
      <c r="K45" s="355" t="s">
        <v>43</v>
      </c>
      <c r="L45" s="341"/>
      <c r="M45" s="337"/>
      <c r="N45" s="340"/>
      <c r="O45" s="342"/>
      <c r="P45" s="342"/>
      <c r="Q45" s="342"/>
      <c r="R45" s="326"/>
      <c r="S45" s="326"/>
      <c r="T45" s="326"/>
      <c r="U45" s="326"/>
      <c r="V45" s="326"/>
      <c r="W45" s="326"/>
      <c r="X45" s="326"/>
      <c r="Y45" s="326"/>
      <c r="Z45" s="331"/>
      <c r="AB45" s="331"/>
    </row>
    <row r="46" spans="5:28" ht="12" thickBot="1">
      <c r="E46" s="390" t="s">
        <v>58</v>
      </c>
      <c r="F46" s="390"/>
      <c r="G46" s="390"/>
      <c r="H46" s="391"/>
      <c r="I46" s="392"/>
      <c r="J46" s="387">
        <f>'様式1 エネルギー管理表(記載要領)'!BD48</f>
        <v>404.47879814999993</v>
      </c>
      <c r="K46" s="355" t="s">
        <v>43</v>
      </c>
      <c r="L46" s="341"/>
      <c r="M46" s="337"/>
      <c r="N46" s="340"/>
      <c r="O46" s="342"/>
      <c r="P46" s="342"/>
      <c r="Q46" s="342"/>
      <c r="R46" s="326"/>
      <c r="S46" s="326"/>
      <c r="T46" s="326"/>
      <c r="U46" s="326"/>
      <c r="V46" s="326"/>
      <c r="W46" s="326"/>
      <c r="X46" s="326"/>
      <c r="Y46" s="326"/>
      <c r="Z46" s="331"/>
      <c r="AB46" s="331"/>
    </row>
    <row r="47" spans="5:28" ht="12" thickTop="1">
      <c r="E47" s="393" t="s">
        <v>59</v>
      </c>
      <c r="F47" s="393"/>
      <c r="G47" s="393"/>
      <c r="H47" s="394"/>
      <c r="I47" s="394"/>
      <c r="J47" s="395">
        <f>J46/H24*1000</f>
        <v>134.82626605</v>
      </c>
      <c r="K47" s="355" t="s">
        <v>60</v>
      </c>
      <c r="L47" s="336"/>
      <c r="M47" s="337"/>
      <c r="N47" s="340"/>
      <c r="O47" s="342"/>
      <c r="P47" s="342"/>
      <c r="Q47" s="342"/>
      <c r="R47" s="326"/>
      <c r="S47" s="326"/>
      <c r="T47" s="326"/>
      <c r="U47" s="326"/>
      <c r="V47" s="326"/>
      <c r="W47" s="326"/>
      <c r="X47" s="326"/>
      <c r="Y47" s="326"/>
      <c r="Z47" s="331"/>
      <c r="AB47" s="331"/>
    </row>
    <row r="48" spans="13:28" ht="13.5" customHeight="1">
      <c r="M48" s="337"/>
      <c r="N48" s="341"/>
      <c r="O48" s="326"/>
      <c r="P48" s="326"/>
      <c r="Q48" s="326"/>
      <c r="R48" s="326"/>
      <c r="S48" s="326"/>
      <c r="T48" s="326"/>
      <c r="U48" s="326"/>
      <c r="V48" s="326"/>
      <c r="W48" s="326"/>
      <c r="X48" s="326"/>
      <c r="Y48" s="326"/>
      <c r="Z48" s="331"/>
      <c r="AB48" s="331"/>
    </row>
    <row r="49" spans="1:28" ht="11.25">
      <c r="A49" s="325"/>
      <c r="B49" s="396" t="s">
        <v>61</v>
      </c>
      <c r="C49" s="323" t="s">
        <v>62</v>
      </c>
      <c r="M49" s="337"/>
      <c r="N49" s="341"/>
      <c r="O49" s="326"/>
      <c r="P49" s="326"/>
      <c r="Q49" s="326"/>
      <c r="R49" s="326"/>
      <c r="S49" s="326"/>
      <c r="T49" s="326"/>
      <c r="U49" s="326"/>
      <c r="V49" s="326"/>
      <c r="W49" s="326"/>
      <c r="X49" s="326"/>
      <c r="Y49" s="326"/>
      <c r="Z49" s="331"/>
      <c r="AB49" s="331"/>
    </row>
    <row r="50" spans="1:28" ht="11.25">
      <c r="A50" s="325"/>
      <c r="M50" s="337"/>
      <c r="N50" s="341"/>
      <c r="O50" s="326"/>
      <c r="P50" s="326"/>
      <c r="Q50" s="326"/>
      <c r="R50" s="326"/>
      <c r="S50" s="326"/>
      <c r="T50" s="326"/>
      <c r="U50" s="326"/>
      <c r="V50" s="326"/>
      <c r="W50" s="326"/>
      <c r="X50" s="326"/>
      <c r="Y50" s="326"/>
      <c r="Z50" s="331"/>
      <c r="AB50" s="331"/>
    </row>
    <row r="51" spans="1:28" ht="11.25">
      <c r="A51" s="325"/>
      <c r="C51" s="486" t="s">
        <v>171</v>
      </c>
      <c r="D51" s="487"/>
      <c r="E51" s="487"/>
      <c r="F51" s="487"/>
      <c r="G51" s="487"/>
      <c r="H51" s="487"/>
      <c r="I51" s="487"/>
      <c r="J51" s="488"/>
      <c r="K51" s="356" t="s">
        <v>77</v>
      </c>
      <c r="M51" s="337"/>
      <c r="N51" s="397" t="s">
        <v>144</v>
      </c>
      <c r="O51" s="326" t="s">
        <v>69</v>
      </c>
      <c r="P51" s="326"/>
      <c r="Q51" s="326"/>
      <c r="R51" s="326"/>
      <c r="S51" s="326"/>
      <c r="T51" s="326"/>
      <c r="U51" s="326"/>
      <c r="V51" s="326"/>
      <c r="W51" s="326"/>
      <c r="X51" s="326"/>
      <c r="Y51" s="326"/>
      <c r="Z51" s="331"/>
      <c r="AB51" s="331"/>
    </row>
    <row r="52" spans="1:28" ht="11.25">
      <c r="A52" s="325"/>
      <c r="C52" s="489"/>
      <c r="D52" s="490"/>
      <c r="E52" s="490"/>
      <c r="F52" s="490"/>
      <c r="G52" s="490"/>
      <c r="H52" s="490"/>
      <c r="I52" s="490"/>
      <c r="J52" s="491"/>
      <c r="M52" s="337"/>
      <c r="N52" s="341"/>
      <c r="O52" s="326"/>
      <c r="P52" s="326"/>
      <c r="Q52" s="326"/>
      <c r="R52" s="326"/>
      <c r="S52" s="326"/>
      <c r="T52" s="326"/>
      <c r="U52" s="326"/>
      <c r="V52" s="326"/>
      <c r="W52" s="326"/>
      <c r="X52" s="326"/>
      <c r="Y52" s="326"/>
      <c r="Z52" s="331"/>
      <c r="AB52" s="331"/>
    </row>
    <row r="53" spans="1:28" ht="11.25">
      <c r="A53" s="325"/>
      <c r="C53" s="489"/>
      <c r="D53" s="490"/>
      <c r="E53" s="490"/>
      <c r="F53" s="490"/>
      <c r="G53" s="490"/>
      <c r="H53" s="490"/>
      <c r="I53" s="490"/>
      <c r="J53" s="491"/>
      <c r="M53" s="337"/>
      <c r="N53" s="341"/>
      <c r="O53" s="326"/>
      <c r="P53" s="326"/>
      <c r="Q53" s="326"/>
      <c r="R53" s="326"/>
      <c r="S53" s="326"/>
      <c r="T53" s="326"/>
      <c r="U53" s="326"/>
      <c r="V53" s="326"/>
      <c r="W53" s="326"/>
      <c r="X53" s="326"/>
      <c r="Y53" s="326"/>
      <c r="Z53" s="331"/>
      <c r="AB53" s="331"/>
    </row>
    <row r="54" spans="1:28" ht="11.25">
      <c r="A54" s="325"/>
      <c r="C54" s="489"/>
      <c r="D54" s="490"/>
      <c r="E54" s="490"/>
      <c r="F54" s="490"/>
      <c r="G54" s="490"/>
      <c r="H54" s="490"/>
      <c r="I54" s="490"/>
      <c r="J54" s="491"/>
      <c r="M54" s="337"/>
      <c r="N54" s="341"/>
      <c r="O54" s="326"/>
      <c r="P54" s="326"/>
      <c r="Q54" s="326"/>
      <c r="R54" s="326"/>
      <c r="S54" s="326"/>
      <c r="T54" s="326"/>
      <c r="U54" s="326"/>
      <c r="V54" s="326"/>
      <c r="W54" s="326"/>
      <c r="X54" s="326"/>
      <c r="Y54" s="326"/>
      <c r="Z54" s="331"/>
      <c r="AB54" s="331"/>
    </row>
    <row r="55" spans="1:28" ht="11.25">
      <c r="A55" s="325"/>
      <c r="C55" s="492"/>
      <c r="D55" s="479"/>
      <c r="E55" s="479"/>
      <c r="F55" s="479"/>
      <c r="G55" s="479"/>
      <c r="H55" s="479"/>
      <c r="I55" s="479"/>
      <c r="J55" s="493"/>
      <c r="M55" s="337"/>
      <c r="N55" s="341"/>
      <c r="O55" s="326"/>
      <c r="P55" s="326"/>
      <c r="Q55" s="326"/>
      <c r="R55" s="326"/>
      <c r="S55" s="326"/>
      <c r="T55" s="326"/>
      <c r="U55" s="326"/>
      <c r="V55" s="326"/>
      <c r="W55" s="326"/>
      <c r="X55" s="326"/>
      <c r="Y55" s="326"/>
      <c r="Z55" s="331"/>
      <c r="AB55" s="331"/>
    </row>
    <row r="56" spans="13:28" ht="13.5" customHeight="1">
      <c r="M56" s="337"/>
      <c r="N56" s="341"/>
      <c r="O56" s="326"/>
      <c r="P56" s="326"/>
      <c r="Q56" s="326"/>
      <c r="R56" s="326"/>
      <c r="S56" s="326"/>
      <c r="T56" s="326"/>
      <c r="U56" s="326"/>
      <c r="V56" s="326"/>
      <c r="W56" s="326"/>
      <c r="X56" s="326"/>
      <c r="Y56" s="326"/>
      <c r="Z56" s="331"/>
      <c r="AB56" s="331"/>
    </row>
    <row r="57" spans="1:28" ht="11.25">
      <c r="A57" s="325"/>
      <c r="B57" s="396" t="s">
        <v>63</v>
      </c>
      <c r="C57" s="323" t="s">
        <v>64</v>
      </c>
      <c r="M57" s="337"/>
      <c r="N57" s="341"/>
      <c r="O57" s="326"/>
      <c r="P57" s="326"/>
      <c r="Q57" s="326"/>
      <c r="R57" s="326"/>
      <c r="S57" s="326"/>
      <c r="T57" s="326"/>
      <c r="U57" s="326"/>
      <c r="V57" s="326"/>
      <c r="W57" s="326"/>
      <c r="X57" s="326"/>
      <c r="Y57" s="326"/>
      <c r="Z57" s="331"/>
      <c r="AB57" s="331"/>
    </row>
    <row r="58" spans="1:28" ht="11.25">
      <c r="A58" s="325"/>
      <c r="M58" s="337"/>
      <c r="N58" s="341"/>
      <c r="O58" s="326"/>
      <c r="P58" s="326"/>
      <c r="Q58" s="326"/>
      <c r="R58" s="326"/>
      <c r="S58" s="326"/>
      <c r="T58" s="326"/>
      <c r="U58" s="326"/>
      <c r="V58" s="326"/>
      <c r="W58" s="326"/>
      <c r="X58" s="326"/>
      <c r="Y58" s="326"/>
      <c r="Z58" s="331"/>
      <c r="AB58" s="331"/>
    </row>
    <row r="59" spans="1:28" ht="11.25">
      <c r="A59" s="325"/>
      <c r="C59" s="486" t="s">
        <v>172</v>
      </c>
      <c r="D59" s="487"/>
      <c r="E59" s="487"/>
      <c r="F59" s="487"/>
      <c r="G59" s="487"/>
      <c r="H59" s="487"/>
      <c r="I59" s="487"/>
      <c r="J59" s="488"/>
      <c r="K59" s="356" t="s">
        <v>78</v>
      </c>
      <c r="M59" s="337"/>
      <c r="N59" s="397" t="s">
        <v>145</v>
      </c>
      <c r="O59" s="326" t="s">
        <v>70</v>
      </c>
      <c r="P59" s="326"/>
      <c r="Q59" s="326"/>
      <c r="R59" s="326"/>
      <c r="S59" s="326"/>
      <c r="T59" s="326"/>
      <c r="U59" s="326"/>
      <c r="V59" s="326"/>
      <c r="W59" s="326"/>
      <c r="X59" s="326"/>
      <c r="Y59" s="326"/>
      <c r="Z59" s="331"/>
      <c r="AB59" s="331"/>
    </row>
    <row r="60" spans="1:28" ht="11.25">
      <c r="A60" s="325"/>
      <c r="C60" s="489"/>
      <c r="D60" s="490"/>
      <c r="E60" s="490"/>
      <c r="F60" s="490"/>
      <c r="G60" s="490"/>
      <c r="H60" s="490"/>
      <c r="I60" s="490"/>
      <c r="J60" s="491"/>
      <c r="M60" s="337"/>
      <c r="N60" s="341"/>
      <c r="O60" s="326"/>
      <c r="P60" s="326"/>
      <c r="Q60" s="326"/>
      <c r="R60" s="326"/>
      <c r="S60" s="326"/>
      <c r="T60" s="326"/>
      <c r="U60" s="326"/>
      <c r="V60" s="326"/>
      <c r="W60" s="326"/>
      <c r="X60" s="326"/>
      <c r="Y60" s="326"/>
      <c r="Z60" s="331"/>
      <c r="AB60" s="331"/>
    </row>
    <row r="61" spans="1:28" ht="12" thickBot="1">
      <c r="A61" s="325"/>
      <c r="C61" s="489"/>
      <c r="D61" s="490"/>
      <c r="E61" s="490"/>
      <c r="F61" s="490"/>
      <c r="G61" s="490"/>
      <c r="H61" s="490"/>
      <c r="I61" s="490"/>
      <c r="J61" s="491"/>
      <c r="M61" s="398"/>
      <c r="N61" s="399"/>
      <c r="O61" s="400"/>
      <c r="P61" s="400"/>
      <c r="Q61" s="400"/>
      <c r="R61" s="400"/>
      <c r="S61" s="400"/>
      <c r="T61" s="400"/>
      <c r="U61" s="400"/>
      <c r="V61" s="400"/>
      <c r="W61" s="400"/>
      <c r="X61" s="400"/>
      <c r="Y61" s="400"/>
      <c r="Z61" s="401"/>
      <c r="AB61" s="331"/>
    </row>
    <row r="62" spans="1:26" ht="11.25">
      <c r="A62" s="325"/>
      <c r="C62" s="489"/>
      <c r="D62" s="490"/>
      <c r="E62" s="490"/>
      <c r="F62" s="490"/>
      <c r="G62" s="490"/>
      <c r="H62" s="490"/>
      <c r="I62" s="490"/>
      <c r="J62" s="491"/>
      <c r="M62" s="326"/>
      <c r="N62" s="341"/>
      <c r="O62" s="326"/>
      <c r="P62" s="326"/>
      <c r="Q62" s="326"/>
      <c r="R62" s="326"/>
      <c r="S62" s="326"/>
      <c r="T62" s="326"/>
      <c r="U62" s="326"/>
      <c r="V62" s="326"/>
      <c r="W62" s="326"/>
      <c r="X62" s="326"/>
      <c r="Y62" s="326"/>
      <c r="Z62" s="326"/>
    </row>
    <row r="63" spans="1:26" ht="11.25">
      <c r="A63" s="325"/>
      <c r="C63" s="492"/>
      <c r="D63" s="479"/>
      <c r="E63" s="479"/>
      <c r="F63" s="479"/>
      <c r="G63" s="479"/>
      <c r="H63" s="479"/>
      <c r="I63" s="479"/>
      <c r="J63" s="493"/>
      <c r="M63" s="326"/>
      <c r="N63" s="341"/>
      <c r="O63" s="326"/>
      <c r="P63" s="326"/>
      <c r="Q63" s="326"/>
      <c r="R63" s="326"/>
      <c r="S63" s="326"/>
      <c r="T63" s="326"/>
      <c r="U63" s="326"/>
      <c r="V63" s="326"/>
      <c r="W63" s="326"/>
      <c r="X63" s="326"/>
      <c r="Y63" s="326"/>
      <c r="Z63" s="326"/>
    </row>
  </sheetData>
  <sheetProtection password="E8CD" sheet="1" objects="1" scenarios="1"/>
  <mergeCells count="11">
    <mergeCell ref="B6:D6"/>
    <mergeCell ref="J6:K6"/>
    <mergeCell ref="I7:K7"/>
    <mergeCell ref="I9:K9"/>
    <mergeCell ref="H11:K13"/>
    <mergeCell ref="I14:K14"/>
    <mergeCell ref="I16:K16"/>
    <mergeCell ref="H22:J22"/>
    <mergeCell ref="H24:J24"/>
    <mergeCell ref="C51:J55"/>
    <mergeCell ref="C59:J63"/>
  </mergeCells>
  <dataValidations count="2">
    <dataValidation type="decimal" operator="greaterThanOrEqual" allowBlank="1" showInputMessage="1" showErrorMessage="1" sqref="H24:J24">
      <formula1>0</formula1>
    </dataValidation>
    <dataValidation type="whole" allowBlank="1" showInputMessage="1" showErrorMessage="1" imeMode="off" sqref="F29">
      <formula1>2000</formula1>
      <formula2>2999</formula2>
    </dataValidation>
  </dataValidations>
  <hyperlinks>
    <hyperlink ref="O23" r:id="rId1" display="http://www.e-stat.go.jp/SG1/htoukeib/TopDisp.do?bKind=10"/>
    <hyperlink ref="O26" r:id="rId2" display="http://www.e-stat.go.jp/SG1/htoukeib/BunruiFocus.do?bunCode=A"/>
    <hyperlink ref="P26" r:id="rId3" display="http://www.e-stat.go.jp/SG1/htoukeib/Detail.do?bunCode=A"/>
    <hyperlink ref="O27" r:id="rId4" display="http://www.e-stat.go.jp/SG1/htoukeib/BunruiFocus.do?bunCode=B"/>
    <hyperlink ref="P27" r:id="rId5" display="http://www.e-stat.go.jp/SG1/htoukeib/Detail.do?bunCode=B"/>
    <hyperlink ref="O28" r:id="rId6" display="http://www.e-stat.go.jp/SG1/htoukeib/BunruiFocus.do?bunCode=C"/>
    <hyperlink ref="P28" r:id="rId7" display="http://www.e-stat.go.jp/SG1/htoukeib/Detail.do?bunCode=C"/>
    <hyperlink ref="O29" r:id="rId8" display="http://www.e-stat.go.jp/SG1/htoukeib/BunruiFocus.do?bunCode=D"/>
    <hyperlink ref="P29" r:id="rId9" display="http://www.e-stat.go.jp/SG1/htoukeib/Detail.do?bunCode=D"/>
    <hyperlink ref="O30" r:id="rId10" display="http://www.e-stat.go.jp/SG1/htoukeib/BunruiFocus.do?bunCode=E"/>
    <hyperlink ref="P30" r:id="rId11" display="http://www.e-stat.go.jp/SG1/htoukeib/Detail.do?bunCode=E"/>
    <hyperlink ref="O31" r:id="rId12" display="http://www.e-stat.go.jp/SG1/htoukeib/BunruiFocus.do?bunCode=F"/>
    <hyperlink ref="P31" r:id="rId13" display="http://www.e-stat.go.jp/SG1/htoukeib/Detail.do?bunCode=F"/>
    <hyperlink ref="O32" r:id="rId14" display="http://www.e-stat.go.jp/SG1/htoukeib/BunruiFocus.do?bunCode=G"/>
    <hyperlink ref="P32" r:id="rId15" display="http://www.e-stat.go.jp/SG1/htoukeib/Detail.do?bunCode=G"/>
    <hyperlink ref="O33" r:id="rId16" display="http://www.e-stat.go.jp/SG1/htoukeib/BunruiFocus.do?bunCode=H"/>
    <hyperlink ref="P33" r:id="rId17" display="http://www.e-stat.go.jp/SG1/htoukeib/Detail.do?bunCode=H"/>
    <hyperlink ref="O34" r:id="rId18" display="http://www.e-stat.go.jp/SG1/htoukeib/BunruiFocus.do?bunCode=I"/>
    <hyperlink ref="P34" r:id="rId19" display="http://www.e-stat.go.jp/SG1/htoukeib/Detail.do?bunCode=I"/>
    <hyperlink ref="O35" r:id="rId20" display="http://www.e-stat.go.jp/SG1/htoukeib/BunruiFocus.do?bunCode=J"/>
    <hyperlink ref="P35" r:id="rId21" display="http://www.e-stat.go.jp/SG1/htoukeib/Detail.do?bunCode=J"/>
    <hyperlink ref="O36" r:id="rId22" display="http://www.e-stat.go.jp/SG1/htoukeib/BunruiFocus.do?bunCode=K"/>
    <hyperlink ref="P36" r:id="rId23" display="http://www.e-stat.go.jp/SG1/htoukeib/Detail.do?bunCode=K"/>
    <hyperlink ref="O37" r:id="rId24" display="http://www.e-stat.go.jp/SG1/htoukeib/BunruiFocus.do?bunCode=L"/>
    <hyperlink ref="P37" r:id="rId25" display="http://www.e-stat.go.jp/SG1/htoukeib/Detail.do?bunCode=L"/>
    <hyperlink ref="O38" r:id="rId26" display="http://www.e-stat.go.jp/SG1/htoukeib/BunruiFocus.do?bunCode=M"/>
    <hyperlink ref="P38" r:id="rId27" display="http://www.e-stat.go.jp/SG1/htoukeib/Detail.do?bunCode=M"/>
    <hyperlink ref="O39" r:id="rId28" display="http://www.e-stat.go.jp/SG1/htoukeib/BunruiFocus.do?bunCode=N"/>
    <hyperlink ref="P39" r:id="rId29" display="http://www.e-stat.go.jp/SG1/htoukeib/Detail.do?bunCode=N"/>
    <hyperlink ref="O40" r:id="rId30" display="http://www.e-stat.go.jp/SG1/htoukeib/BunruiFocus.do?bunCode=O"/>
    <hyperlink ref="P40" r:id="rId31" display="http://www.e-stat.go.jp/SG1/htoukeib/Detail.do?bunCode=O"/>
    <hyperlink ref="O41" r:id="rId32" display="http://www.e-stat.go.jp/SG1/htoukeib/BunruiFocus.do?bunCode=P"/>
    <hyperlink ref="P41" r:id="rId33" display="http://www.e-stat.go.jp/SG1/htoukeib/Detail.do?bunCode=P"/>
    <hyperlink ref="O42" r:id="rId34" display="http://www.e-stat.go.jp/SG1/htoukeib/BunruiFocus.do?bunCode=Q"/>
    <hyperlink ref="P42" r:id="rId35" display="http://www.e-stat.go.jp/SG1/htoukeib/Detail.do?bunCode=Q"/>
    <hyperlink ref="O43" r:id="rId36" display="http://www.e-stat.go.jp/SG1/htoukeib/BunruiFocus.do?bunCode=R"/>
    <hyperlink ref="P43" r:id="rId37" display="http://www.e-stat.go.jp/SG1/htoukeib/Detail.do?bunCode=R"/>
    <hyperlink ref="O44" r:id="rId38" display="http://www.e-stat.go.jp/SG1/htoukeib/BunruiFocus.do?bunCode=S"/>
    <hyperlink ref="P44" r:id="rId39" display="http://www.e-stat.go.jp/SG1/htoukeib/Detail.do?bunCode=S"/>
    <hyperlink ref="O45" r:id="rId40" display="http://www.e-stat.go.jp/SG1/htoukeib/BunruiFocus.do?bunCode=T"/>
    <hyperlink ref="P45" r:id="rId41" display="http://www.e-stat.go.jp/SG1/htoukeib/Detail.do?bunCode=T"/>
  </hyperlinks>
  <printOptions/>
  <pageMargins left="0.7" right="0.7" top="0.75" bottom="0.75" header="0.3" footer="0.3"/>
  <pageSetup fitToHeight="0" fitToWidth="1" horizontalDpi="600" verticalDpi="600" orientation="landscape" paperSize="8" scale="96" r:id="rId43"/>
  <drawing r:id="rId42"/>
</worksheet>
</file>

<file path=xl/worksheets/sheet3.xml><?xml version="1.0" encoding="utf-8"?>
<worksheet xmlns="http://schemas.openxmlformats.org/spreadsheetml/2006/main" xmlns:r="http://schemas.openxmlformats.org/officeDocument/2006/relationships">
  <sheetPr>
    <pageSetUpPr fitToPage="1"/>
  </sheetPr>
  <dimension ref="A1:AV47"/>
  <sheetViews>
    <sheetView showGridLines="0" view="pageBreakPreview" zoomScaleSheetLayoutView="100" zoomScalePageLayoutView="0" workbookViewId="0" topLeftCell="AI31">
      <selection activeCell="AM38" sqref="AM38"/>
    </sheetView>
  </sheetViews>
  <sheetFormatPr defaultColWidth="9.140625" defaultRowHeight="15"/>
  <cols>
    <col min="1" max="1" width="1.57421875" style="5" customWidth="1"/>
    <col min="2" max="2" width="2.57421875" style="5" customWidth="1"/>
    <col min="3" max="3" width="36.57421875" style="5" customWidth="1"/>
    <col min="4" max="4" width="12.57421875" style="5" customWidth="1"/>
    <col min="5" max="5" width="8.57421875" style="5" customWidth="1"/>
    <col min="6" max="46" width="12.57421875" style="5" customWidth="1"/>
    <col min="47" max="47" width="16.57421875" style="5" customWidth="1"/>
    <col min="48" max="48" width="2.57421875" style="5" customWidth="1"/>
    <col min="49" max="49" width="2.421875" style="5" customWidth="1"/>
    <col min="50" max="16384" width="9.00390625" style="5" customWidth="1"/>
  </cols>
  <sheetData>
    <row r="1" ht="18.75">
      <c r="A1" s="4" t="s">
        <v>174</v>
      </c>
    </row>
    <row r="3" spans="3:43" s="7" customFormat="1" ht="24" customHeight="1">
      <c r="C3" s="2"/>
      <c r="D3" s="7" t="s">
        <v>94</v>
      </c>
      <c r="E3" s="8"/>
      <c r="AQ3" s="9"/>
    </row>
    <row r="4" spans="42:47" ht="24" customHeight="1" thickBot="1">
      <c r="AP4" s="10" t="s">
        <v>87</v>
      </c>
      <c r="AQ4" s="11"/>
      <c r="AR4" s="11"/>
      <c r="AS4" s="11"/>
      <c r="AT4" s="11"/>
      <c r="AU4" s="11"/>
    </row>
    <row r="5" spans="2:48" ht="12" customHeight="1" thickTop="1">
      <c r="B5" s="497" t="s">
        <v>92</v>
      </c>
      <c r="C5" s="498"/>
      <c r="D5" s="499"/>
      <c r="E5" s="528" t="s">
        <v>93</v>
      </c>
      <c r="F5" s="557"/>
      <c r="G5" s="558"/>
      <c r="H5" s="559"/>
      <c r="I5" s="554">
        <f>IF(F5=12,1,F5+1)</f>
        <v>1</v>
      </c>
      <c r="J5" s="555"/>
      <c r="K5" s="556"/>
      <c r="L5" s="554">
        <f>IF(I5=12,1,I5+1)</f>
        <v>2</v>
      </c>
      <c r="M5" s="555"/>
      <c r="N5" s="556"/>
      <c r="O5" s="554">
        <f>IF(L5=12,1,L5+1)</f>
        <v>3</v>
      </c>
      <c r="P5" s="555"/>
      <c r="Q5" s="556"/>
      <c r="R5" s="554">
        <f>IF(O5=12,1,O5+1)</f>
        <v>4</v>
      </c>
      <c r="S5" s="555"/>
      <c r="T5" s="556"/>
      <c r="U5" s="554">
        <f>IF(R5=12,1,R5+1)</f>
        <v>5</v>
      </c>
      <c r="V5" s="555"/>
      <c r="W5" s="556"/>
      <c r="X5" s="554">
        <f>IF(U5=12,1,U5+1)</f>
        <v>6</v>
      </c>
      <c r="Y5" s="555"/>
      <c r="Z5" s="556"/>
      <c r="AA5" s="554">
        <f>IF(X5=12,1,X5+1)</f>
        <v>7</v>
      </c>
      <c r="AB5" s="555"/>
      <c r="AC5" s="556"/>
      <c r="AD5" s="554">
        <f>IF(AA5=12,1,AA5+1)</f>
        <v>8</v>
      </c>
      <c r="AE5" s="555"/>
      <c r="AF5" s="556"/>
      <c r="AG5" s="554">
        <f>IF(AD5=12,1,AD5+1)</f>
        <v>9</v>
      </c>
      <c r="AH5" s="555"/>
      <c r="AI5" s="556"/>
      <c r="AJ5" s="554">
        <f>IF(AG5=12,1,AG5+1)</f>
        <v>10</v>
      </c>
      <c r="AK5" s="555"/>
      <c r="AL5" s="556"/>
      <c r="AM5" s="551">
        <f>IF(AJ5=12,1,AJ5+1)</f>
        <v>11</v>
      </c>
      <c r="AN5" s="552"/>
      <c r="AO5" s="553"/>
      <c r="AP5" s="543" t="s">
        <v>95</v>
      </c>
      <c r="AQ5" s="544"/>
      <c r="AR5" s="545"/>
      <c r="AS5" s="543" t="s">
        <v>96</v>
      </c>
      <c r="AT5" s="544"/>
      <c r="AU5" s="545"/>
      <c r="AV5" s="12"/>
    </row>
    <row r="6" spans="2:48" ht="48.75" thickBot="1">
      <c r="B6" s="500"/>
      <c r="C6" s="501"/>
      <c r="D6" s="502"/>
      <c r="E6" s="529"/>
      <c r="F6" s="13" t="s">
        <v>146</v>
      </c>
      <c r="G6" s="13" t="s">
        <v>147</v>
      </c>
      <c r="H6" s="14" t="s">
        <v>148</v>
      </c>
      <c r="I6" s="13" t="s">
        <v>146</v>
      </c>
      <c r="J6" s="13" t="s">
        <v>147</v>
      </c>
      <c r="K6" s="14" t="s">
        <v>148</v>
      </c>
      <c r="L6" s="13" t="s">
        <v>146</v>
      </c>
      <c r="M6" s="13" t="s">
        <v>147</v>
      </c>
      <c r="N6" s="14" t="s">
        <v>148</v>
      </c>
      <c r="O6" s="13" t="s">
        <v>146</v>
      </c>
      <c r="P6" s="13" t="s">
        <v>147</v>
      </c>
      <c r="Q6" s="14" t="s">
        <v>148</v>
      </c>
      <c r="R6" s="13" t="s">
        <v>146</v>
      </c>
      <c r="S6" s="13" t="s">
        <v>147</v>
      </c>
      <c r="T6" s="14" t="s">
        <v>148</v>
      </c>
      <c r="U6" s="13" t="s">
        <v>146</v>
      </c>
      <c r="V6" s="13" t="s">
        <v>147</v>
      </c>
      <c r="W6" s="14" t="s">
        <v>148</v>
      </c>
      <c r="X6" s="13" t="s">
        <v>146</v>
      </c>
      <c r="Y6" s="13" t="s">
        <v>147</v>
      </c>
      <c r="Z6" s="14" t="s">
        <v>148</v>
      </c>
      <c r="AA6" s="13" t="s">
        <v>146</v>
      </c>
      <c r="AB6" s="13" t="s">
        <v>147</v>
      </c>
      <c r="AC6" s="14" t="s">
        <v>148</v>
      </c>
      <c r="AD6" s="13" t="s">
        <v>146</v>
      </c>
      <c r="AE6" s="13" t="s">
        <v>147</v>
      </c>
      <c r="AF6" s="14" t="s">
        <v>148</v>
      </c>
      <c r="AG6" s="13" t="s">
        <v>146</v>
      </c>
      <c r="AH6" s="13" t="s">
        <v>147</v>
      </c>
      <c r="AI6" s="14" t="s">
        <v>148</v>
      </c>
      <c r="AJ6" s="13" t="s">
        <v>146</v>
      </c>
      <c r="AK6" s="13" t="s">
        <v>147</v>
      </c>
      <c r="AL6" s="15" t="s">
        <v>148</v>
      </c>
      <c r="AM6" s="13" t="s">
        <v>146</v>
      </c>
      <c r="AN6" s="13" t="s">
        <v>147</v>
      </c>
      <c r="AO6" s="15" t="s">
        <v>148</v>
      </c>
      <c r="AP6" s="16" t="s">
        <v>100</v>
      </c>
      <c r="AQ6" s="13" t="s">
        <v>101</v>
      </c>
      <c r="AR6" s="17" t="s">
        <v>102</v>
      </c>
      <c r="AS6" s="402" t="s">
        <v>103</v>
      </c>
      <c r="AT6" s="14" t="s">
        <v>167</v>
      </c>
      <c r="AU6" s="17" t="s">
        <v>5</v>
      </c>
      <c r="AV6" s="12"/>
    </row>
    <row r="7" spans="2:48" ht="22.5" customHeight="1" thickTop="1">
      <c r="B7" s="546" t="s">
        <v>117</v>
      </c>
      <c r="C7" s="549" t="s">
        <v>7</v>
      </c>
      <c r="D7" s="550"/>
      <c r="E7" s="18" t="s">
        <v>6</v>
      </c>
      <c r="F7" s="86"/>
      <c r="G7" s="87"/>
      <c r="H7" s="19" t="str">
        <f aca="true" t="shared" si="0" ref="H7:H17">IF(ISERROR((G7-F7)/F7),"-",((G7-F7)/F7))</f>
        <v>-</v>
      </c>
      <c r="I7" s="86"/>
      <c r="J7" s="87"/>
      <c r="K7" s="19" t="str">
        <f aca="true" t="shared" si="1" ref="K7:K17">IF(ISERROR((J7-I7)/I7),"-",((J7-I7)/I7))</f>
        <v>-</v>
      </c>
      <c r="L7" s="86"/>
      <c r="M7" s="87"/>
      <c r="N7" s="19" t="str">
        <f aca="true" t="shared" si="2" ref="N7:N17">IF(ISERROR((M7-L7)/L7),"-",((M7-L7)/L7))</f>
        <v>-</v>
      </c>
      <c r="O7" s="86"/>
      <c r="P7" s="87"/>
      <c r="Q7" s="19" t="str">
        <f aca="true" t="shared" si="3" ref="Q7:Q17">IF(ISERROR((P7-O7)/O7),"-",((P7-O7)/O7))</f>
        <v>-</v>
      </c>
      <c r="R7" s="86"/>
      <c r="S7" s="87"/>
      <c r="T7" s="19" t="str">
        <f aca="true" t="shared" si="4" ref="T7:T17">IF(ISERROR((S7-R7)/R7),"-",((S7-R7)/R7))</f>
        <v>-</v>
      </c>
      <c r="U7" s="86"/>
      <c r="V7" s="87"/>
      <c r="W7" s="19" t="str">
        <f aca="true" t="shared" si="5" ref="W7:W17">IF(ISERROR((V7-U7)/U7),"-",((V7-U7)/U7))</f>
        <v>-</v>
      </c>
      <c r="X7" s="86"/>
      <c r="Y7" s="87"/>
      <c r="Z7" s="19" t="str">
        <f aca="true" t="shared" si="6" ref="Z7:Z17">IF(ISERROR((Y7-X7)/X7),"-",((Y7-X7)/X7))</f>
        <v>-</v>
      </c>
      <c r="AA7" s="86"/>
      <c r="AB7" s="87"/>
      <c r="AC7" s="19" t="str">
        <f aca="true" t="shared" si="7" ref="AC7:AC17">IF(ISERROR((AB7-AA7)/AA7),"-",((AB7-AA7)/AA7))</f>
        <v>-</v>
      </c>
      <c r="AD7" s="86"/>
      <c r="AE7" s="87"/>
      <c r="AF7" s="19" t="str">
        <f aca="true" t="shared" si="8" ref="AF7:AF17">IF(ISERROR((AE7-AD7)/AD7),"-",((AE7-AD7)/AD7))</f>
        <v>-</v>
      </c>
      <c r="AG7" s="86"/>
      <c r="AH7" s="87"/>
      <c r="AI7" s="19" t="str">
        <f aca="true" t="shared" si="9" ref="AI7:AI17">IF(ISERROR((AH7-AG7)/AG7),"-",((AH7-AG7)/AG7))</f>
        <v>-</v>
      </c>
      <c r="AJ7" s="86"/>
      <c r="AK7" s="87"/>
      <c r="AL7" s="19" t="str">
        <f aca="true" t="shared" si="10" ref="AL7:AL17">IF(ISERROR((AK7-AJ7)/AJ7),"-",((AK7-AJ7)/AJ7))</f>
        <v>-</v>
      </c>
      <c r="AM7" s="86"/>
      <c r="AN7" s="87"/>
      <c r="AO7" s="20" t="str">
        <f>IF(ISERROR((AN7-AM7)/AM7)," ",((AN7-AM7)/AM7))</f>
        <v> </v>
      </c>
      <c r="AP7" s="21">
        <f>IF(ISERROR(SUM(F7,I7,L7,O7,R7,U7,X7,AA7,AD7,AG7,AJ7,AM7,)),"-",(SUM(F7,I7,L7,O7,R7,U7,X7,AA7,AD7,AG7,AJ7,AM7,)))</f>
        <v>0</v>
      </c>
      <c r="AQ7" s="22">
        <f>IF(ISERROR(SUM(G7,J7,M7,P7,S7,V7,Y7,AB7,AE7,AH7,AK7,AN7)),"-",SUM(G7,J7,M7,P7,S7,V7,Y7,AB7,AE7,AH7,AK7,AN7))</f>
        <v>0</v>
      </c>
      <c r="AR7" s="23" t="str">
        <f>IF(ISERROR((AQ7-AP7)/AP7),"- ",(AQ7-AP7)/AP7)</f>
        <v>- </v>
      </c>
      <c r="AS7" s="88"/>
      <c r="AT7" s="24" t="str">
        <f>IF(ISERROR((AQ7-AS7)/AS7*-1),"- ",((AQ7-AS7)/AS7*-1))</f>
        <v>- </v>
      </c>
      <c r="AU7" s="222" t="str">
        <f>IF(ISERROR((AQ7-AS7)/AS7),"-",(IF(AT7&gt;=0.1,"☆☆☆",IF(AND(0.1&gt;AT7,AT7&gt;=0),"☆",IF(AND(0&gt;AT7,AT7&gt;=-0.1),"▲","×")))))</f>
        <v>-</v>
      </c>
      <c r="AV7" s="25"/>
    </row>
    <row r="8" spans="2:48" ht="22.5" customHeight="1">
      <c r="B8" s="547"/>
      <c r="C8" s="534" t="s">
        <v>8</v>
      </c>
      <c r="D8" s="535"/>
      <c r="E8" s="26" t="s">
        <v>6</v>
      </c>
      <c r="F8" s="86"/>
      <c r="G8" s="87"/>
      <c r="H8" s="27" t="str">
        <f t="shared" si="0"/>
        <v>-</v>
      </c>
      <c r="I8" s="86"/>
      <c r="J8" s="87"/>
      <c r="K8" s="27" t="str">
        <f t="shared" si="1"/>
        <v>-</v>
      </c>
      <c r="L8" s="86"/>
      <c r="M8" s="87"/>
      <c r="N8" s="27" t="str">
        <f t="shared" si="2"/>
        <v>-</v>
      </c>
      <c r="O8" s="86"/>
      <c r="P8" s="87"/>
      <c r="Q8" s="27" t="str">
        <f t="shared" si="3"/>
        <v>-</v>
      </c>
      <c r="R8" s="86"/>
      <c r="S8" s="87"/>
      <c r="T8" s="27" t="str">
        <f t="shared" si="4"/>
        <v>-</v>
      </c>
      <c r="U8" s="86"/>
      <c r="V8" s="87"/>
      <c r="W8" s="27" t="str">
        <f t="shared" si="5"/>
        <v>-</v>
      </c>
      <c r="X8" s="86"/>
      <c r="Y8" s="87"/>
      <c r="Z8" s="27" t="str">
        <f t="shared" si="6"/>
        <v>-</v>
      </c>
      <c r="AA8" s="86"/>
      <c r="AB8" s="87"/>
      <c r="AC8" s="27" t="str">
        <f t="shared" si="7"/>
        <v>-</v>
      </c>
      <c r="AD8" s="86"/>
      <c r="AE8" s="87"/>
      <c r="AF8" s="27" t="str">
        <f t="shared" si="8"/>
        <v>-</v>
      </c>
      <c r="AG8" s="86"/>
      <c r="AH8" s="87"/>
      <c r="AI8" s="27" t="str">
        <f t="shared" si="9"/>
        <v>-</v>
      </c>
      <c r="AJ8" s="86"/>
      <c r="AK8" s="87"/>
      <c r="AL8" s="27" t="str">
        <f t="shared" si="10"/>
        <v>-</v>
      </c>
      <c r="AM8" s="86"/>
      <c r="AN8" s="87"/>
      <c r="AO8" s="28" t="str">
        <f aca="true" t="shared" si="11" ref="AO8:AO17">IF(ISERROR((AN8-AM8)/AM8),"-",((AN8-AM8)/AM8))</f>
        <v>-</v>
      </c>
      <c r="AP8" s="32">
        <f aca="true" t="shared" si="12" ref="AP8:AP14">IF(ISERROR(SUM(F8,I8,L8,O8,R8,U8,X8,AA8,AD8,AG8,AJ8,AM8,)),"-",(SUM(F8,I8,L8,O8,R8,U8,X8,AA8,AD8,AG8,AJ8,AM8,)))</f>
        <v>0</v>
      </c>
      <c r="AQ8" s="33">
        <f aca="true" t="shared" si="13" ref="AQ8:AQ13">IF(ISERROR(SUM(G8,J8,M8,P8,S8,V8,Y8,AB8,AE8,AH8,AK8,AN8)),"-",SUM(G8,J8,M8,P8,S8,V8,Y8,AB8,AE8,AH8,AK8,AN8))</f>
        <v>0</v>
      </c>
      <c r="AR8" s="23" t="str">
        <f aca="true" t="shared" si="14" ref="AR8:AR16">IF(ISERROR((AQ8-AP8)/AP8),"- ",(AQ8-AP8)/AP8)</f>
        <v>- </v>
      </c>
      <c r="AS8" s="89"/>
      <c r="AT8" s="24" t="str">
        <f aca="true" t="shared" si="15" ref="AT8:AT15">IF(ISERROR((AQ8-AS8)/AS8*-1),"- ",((AQ8-AS8)/AS8*-1))</f>
        <v>- </v>
      </c>
      <c r="AU8" s="222" t="str">
        <f aca="true" t="shared" si="16" ref="AU8:AU16">IF(ISERROR((AQ8-AS8)/AS8),"-",(IF(AT8&gt;=0.1,"☆☆☆",IF(AND(0.1&gt;AT8,AT8&gt;=0),"☆",IF(AND(0&gt;AT8,AT8&gt;=-0.1),"▲","×")))))</f>
        <v>-</v>
      </c>
      <c r="AV8" s="25"/>
    </row>
    <row r="9" spans="2:48" ht="22.5" customHeight="1">
      <c r="B9" s="547"/>
      <c r="C9" s="534" t="s">
        <v>9</v>
      </c>
      <c r="D9" s="535"/>
      <c r="E9" s="26" t="s">
        <v>6</v>
      </c>
      <c r="F9" s="86"/>
      <c r="G9" s="87"/>
      <c r="H9" s="27" t="str">
        <f t="shared" si="0"/>
        <v>-</v>
      </c>
      <c r="I9" s="86"/>
      <c r="J9" s="87"/>
      <c r="K9" s="27" t="str">
        <f t="shared" si="1"/>
        <v>-</v>
      </c>
      <c r="L9" s="86"/>
      <c r="M9" s="87"/>
      <c r="N9" s="27" t="str">
        <f t="shared" si="2"/>
        <v>-</v>
      </c>
      <c r="O9" s="86"/>
      <c r="P9" s="87"/>
      <c r="Q9" s="27" t="str">
        <f t="shared" si="3"/>
        <v>-</v>
      </c>
      <c r="R9" s="86"/>
      <c r="S9" s="87"/>
      <c r="T9" s="27" t="str">
        <f t="shared" si="4"/>
        <v>-</v>
      </c>
      <c r="U9" s="86"/>
      <c r="V9" s="87"/>
      <c r="W9" s="27" t="str">
        <f t="shared" si="5"/>
        <v>-</v>
      </c>
      <c r="X9" s="86"/>
      <c r="Y9" s="87"/>
      <c r="Z9" s="27" t="str">
        <f t="shared" si="6"/>
        <v>-</v>
      </c>
      <c r="AA9" s="86"/>
      <c r="AB9" s="87"/>
      <c r="AC9" s="27" t="str">
        <f t="shared" si="7"/>
        <v>-</v>
      </c>
      <c r="AD9" s="86"/>
      <c r="AE9" s="87"/>
      <c r="AF9" s="27" t="str">
        <f t="shared" si="8"/>
        <v>-</v>
      </c>
      <c r="AG9" s="86"/>
      <c r="AH9" s="87"/>
      <c r="AI9" s="27" t="str">
        <f t="shared" si="9"/>
        <v>-</v>
      </c>
      <c r="AJ9" s="86"/>
      <c r="AK9" s="87"/>
      <c r="AL9" s="27" t="str">
        <f t="shared" si="10"/>
        <v>-</v>
      </c>
      <c r="AM9" s="86"/>
      <c r="AN9" s="87"/>
      <c r="AO9" s="28" t="str">
        <f t="shared" si="11"/>
        <v>-</v>
      </c>
      <c r="AP9" s="32">
        <f t="shared" si="12"/>
        <v>0</v>
      </c>
      <c r="AQ9" s="33">
        <f t="shared" si="13"/>
        <v>0</v>
      </c>
      <c r="AR9" s="23" t="str">
        <f t="shared" si="14"/>
        <v>- </v>
      </c>
      <c r="AS9" s="89"/>
      <c r="AT9" s="24" t="str">
        <f t="shared" si="15"/>
        <v>- </v>
      </c>
      <c r="AU9" s="222" t="str">
        <f t="shared" si="16"/>
        <v>-</v>
      </c>
      <c r="AV9" s="25"/>
    </row>
    <row r="10" spans="2:48" ht="22.5" customHeight="1">
      <c r="B10" s="547"/>
      <c r="C10" s="534" t="s">
        <v>10</v>
      </c>
      <c r="D10" s="535"/>
      <c r="E10" s="26" t="s">
        <v>6</v>
      </c>
      <c r="F10" s="86"/>
      <c r="G10" s="87"/>
      <c r="H10" s="27" t="str">
        <f t="shared" si="0"/>
        <v>-</v>
      </c>
      <c r="I10" s="86"/>
      <c r="J10" s="87"/>
      <c r="K10" s="27" t="str">
        <f t="shared" si="1"/>
        <v>-</v>
      </c>
      <c r="L10" s="86"/>
      <c r="M10" s="87"/>
      <c r="N10" s="27" t="str">
        <f t="shared" si="2"/>
        <v>-</v>
      </c>
      <c r="O10" s="86"/>
      <c r="P10" s="87"/>
      <c r="Q10" s="27" t="str">
        <f t="shared" si="3"/>
        <v>-</v>
      </c>
      <c r="R10" s="86"/>
      <c r="S10" s="87"/>
      <c r="T10" s="27" t="str">
        <f t="shared" si="4"/>
        <v>-</v>
      </c>
      <c r="U10" s="86"/>
      <c r="V10" s="87"/>
      <c r="W10" s="27" t="str">
        <f t="shared" si="5"/>
        <v>-</v>
      </c>
      <c r="X10" s="86"/>
      <c r="Y10" s="87"/>
      <c r="Z10" s="27" t="str">
        <f t="shared" si="6"/>
        <v>-</v>
      </c>
      <c r="AA10" s="86"/>
      <c r="AB10" s="87"/>
      <c r="AC10" s="27" t="str">
        <f t="shared" si="7"/>
        <v>-</v>
      </c>
      <c r="AD10" s="86"/>
      <c r="AE10" s="87"/>
      <c r="AF10" s="27" t="str">
        <f t="shared" si="8"/>
        <v>-</v>
      </c>
      <c r="AG10" s="86"/>
      <c r="AH10" s="87"/>
      <c r="AI10" s="27" t="str">
        <f t="shared" si="9"/>
        <v>-</v>
      </c>
      <c r="AJ10" s="86"/>
      <c r="AK10" s="87"/>
      <c r="AL10" s="27" t="str">
        <f t="shared" si="10"/>
        <v>-</v>
      </c>
      <c r="AM10" s="86"/>
      <c r="AN10" s="87"/>
      <c r="AO10" s="28" t="str">
        <f t="shared" si="11"/>
        <v>-</v>
      </c>
      <c r="AP10" s="32">
        <f t="shared" si="12"/>
        <v>0</v>
      </c>
      <c r="AQ10" s="33">
        <f t="shared" si="13"/>
        <v>0</v>
      </c>
      <c r="AR10" s="23" t="str">
        <f t="shared" si="14"/>
        <v>- </v>
      </c>
      <c r="AS10" s="89"/>
      <c r="AT10" s="24" t="str">
        <f t="shared" si="15"/>
        <v>- </v>
      </c>
      <c r="AU10" s="222" t="str">
        <f t="shared" si="16"/>
        <v>-</v>
      </c>
      <c r="AV10" s="25"/>
    </row>
    <row r="11" spans="2:48" ht="22.5" customHeight="1">
      <c r="B11" s="547"/>
      <c r="C11" s="534" t="s">
        <v>11</v>
      </c>
      <c r="D11" s="535"/>
      <c r="E11" s="26" t="s">
        <v>6</v>
      </c>
      <c r="F11" s="86"/>
      <c r="G11" s="87"/>
      <c r="H11" s="27" t="str">
        <f t="shared" si="0"/>
        <v>-</v>
      </c>
      <c r="I11" s="86"/>
      <c r="J11" s="87"/>
      <c r="K11" s="27" t="str">
        <f t="shared" si="1"/>
        <v>-</v>
      </c>
      <c r="L11" s="86"/>
      <c r="M11" s="87"/>
      <c r="N11" s="27" t="str">
        <f t="shared" si="2"/>
        <v>-</v>
      </c>
      <c r="O11" s="86"/>
      <c r="P11" s="87"/>
      <c r="Q11" s="27" t="str">
        <f t="shared" si="3"/>
        <v>-</v>
      </c>
      <c r="R11" s="86"/>
      <c r="S11" s="87"/>
      <c r="T11" s="27" t="str">
        <f t="shared" si="4"/>
        <v>-</v>
      </c>
      <c r="U11" s="86"/>
      <c r="V11" s="87"/>
      <c r="W11" s="27" t="str">
        <f t="shared" si="5"/>
        <v>-</v>
      </c>
      <c r="X11" s="86"/>
      <c r="Y11" s="87"/>
      <c r="Z11" s="27" t="str">
        <f t="shared" si="6"/>
        <v>-</v>
      </c>
      <c r="AA11" s="86"/>
      <c r="AB11" s="87"/>
      <c r="AC11" s="27" t="str">
        <f t="shared" si="7"/>
        <v>-</v>
      </c>
      <c r="AD11" s="86"/>
      <c r="AE11" s="87"/>
      <c r="AF11" s="27" t="str">
        <f t="shared" si="8"/>
        <v>-</v>
      </c>
      <c r="AG11" s="86"/>
      <c r="AH11" s="87"/>
      <c r="AI11" s="27" t="str">
        <f t="shared" si="9"/>
        <v>-</v>
      </c>
      <c r="AJ11" s="86"/>
      <c r="AK11" s="87"/>
      <c r="AL11" s="27" t="str">
        <f t="shared" si="10"/>
        <v>-</v>
      </c>
      <c r="AM11" s="86"/>
      <c r="AN11" s="87"/>
      <c r="AO11" s="28" t="str">
        <f t="shared" si="11"/>
        <v>-</v>
      </c>
      <c r="AP11" s="32">
        <f t="shared" si="12"/>
        <v>0</v>
      </c>
      <c r="AQ11" s="33">
        <f>IF(ISERROR(SUM(G11,J11,M11,P11,S11,V11,Y11,AB11,AE11,AH11,AK11,AN11)),"-",SUM(G11,J11,M11,P11,S11,V11,Y11,AB11,AE11,AH11,AK11,AN11))</f>
        <v>0</v>
      </c>
      <c r="AR11" s="23" t="str">
        <f t="shared" si="14"/>
        <v>- </v>
      </c>
      <c r="AS11" s="89"/>
      <c r="AT11" s="24" t="str">
        <f t="shared" si="15"/>
        <v>- </v>
      </c>
      <c r="AU11" s="222" t="str">
        <f t="shared" si="16"/>
        <v>-</v>
      </c>
      <c r="AV11" s="25"/>
    </row>
    <row r="12" spans="2:48" ht="22.5" customHeight="1">
      <c r="B12" s="547"/>
      <c r="C12" s="534" t="s">
        <v>12</v>
      </c>
      <c r="D12" s="535"/>
      <c r="E12" s="26" t="s">
        <v>6</v>
      </c>
      <c r="F12" s="86"/>
      <c r="G12" s="87"/>
      <c r="H12" s="27" t="str">
        <f t="shared" si="0"/>
        <v>-</v>
      </c>
      <c r="I12" s="86"/>
      <c r="J12" s="87"/>
      <c r="K12" s="27" t="str">
        <f t="shared" si="1"/>
        <v>-</v>
      </c>
      <c r="L12" s="86"/>
      <c r="M12" s="87"/>
      <c r="N12" s="27" t="str">
        <f t="shared" si="2"/>
        <v>-</v>
      </c>
      <c r="O12" s="86"/>
      <c r="P12" s="87"/>
      <c r="Q12" s="27" t="str">
        <f t="shared" si="3"/>
        <v>-</v>
      </c>
      <c r="R12" s="86"/>
      <c r="S12" s="87"/>
      <c r="T12" s="27" t="str">
        <f t="shared" si="4"/>
        <v>-</v>
      </c>
      <c r="U12" s="86"/>
      <c r="V12" s="87"/>
      <c r="W12" s="27" t="str">
        <f t="shared" si="5"/>
        <v>-</v>
      </c>
      <c r="X12" s="86"/>
      <c r="Y12" s="87"/>
      <c r="Z12" s="27" t="str">
        <f t="shared" si="6"/>
        <v>-</v>
      </c>
      <c r="AA12" s="86"/>
      <c r="AB12" s="87"/>
      <c r="AC12" s="27" t="str">
        <f t="shared" si="7"/>
        <v>-</v>
      </c>
      <c r="AD12" s="86"/>
      <c r="AE12" s="87"/>
      <c r="AF12" s="27" t="str">
        <f t="shared" si="8"/>
        <v>-</v>
      </c>
      <c r="AG12" s="86"/>
      <c r="AH12" s="87"/>
      <c r="AI12" s="27" t="str">
        <f t="shared" si="9"/>
        <v>-</v>
      </c>
      <c r="AJ12" s="86"/>
      <c r="AK12" s="87"/>
      <c r="AL12" s="27" t="str">
        <f t="shared" si="10"/>
        <v>-</v>
      </c>
      <c r="AM12" s="86"/>
      <c r="AN12" s="87"/>
      <c r="AO12" s="28" t="str">
        <f t="shared" si="11"/>
        <v>-</v>
      </c>
      <c r="AP12" s="32">
        <f t="shared" si="12"/>
        <v>0</v>
      </c>
      <c r="AQ12" s="33">
        <f>IF(ISERROR(SUM(G12,J12,M12,P12,S12,V12,Y12,AB12,AE12,AH12,AK12,AN12)),"-",SUM(G12,J12,M12,P12,S12,V12,Y12,AB12,AE12,AH12,AK12,AN12))</f>
        <v>0</v>
      </c>
      <c r="AR12" s="23" t="str">
        <f t="shared" si="14"/>
        <v>- </v>
      </c>
      <c r="AS12" s="89"/>
      <c r="AT12" s="24" t="str">
        <f t="shared" si="15"/>
        <v>- </v>
      </c>
      <c r="AU12" s="222" t="str">
        <f t="shared" si="16"/>
        <v>-</v>
      </c>
      <c r="AV12" s="25"/>
    </row>
    <row r="13" spans="2:48" ht="22.5" customHeight="1">
      <c r="B13" s="547"/>
      <c r="C13" s="534" t="s">
        <v>13</v>
      </c>
      <c r="D13" s="535"/>
      <c r="E13" s="26" t="s">
        <v>6</v>
      </c>
      <c r="F13" s="86"/>
      <c r="G13" s="87"/>
      <c r="H13" s="27" t="str">
        <f t="shared" si="0"/>
        <v>-</v>
      </c>
      <c r="I13" s="86"/>
      <c r="J13" s="87"/>
      <c r="K13" s="27" t="str">
        <f t="shared" si="1"/>
        <v>-</v>
      </c>
      <c r="L13" s="86"/>
      <c r="M13" s="87"/>
      <c r="N13" s="27" t="str">
        <f t="shared" si="2"/>
        <v>-</v>
      </c>
      <c r="O13" s="86"/>
      <c r="P13" s="87"/>
      <c r="Q13" s="27" t="str">
        <f t="shared" si="3"/>
        <v>-</v>
      </c>
      <c r="R13" s="86"/>
      <c r="S13" s="87"/>
      <c r="T13" s="27" t="str">
        <f t="shared" si="4"/>
        <v>-</v>
      </c>
      <c r="U13" s="86"/>
      <c r="V13" s="87"/>
      <c r="W13" s="27" t="str">
        <f t="shared" si="5"/>
        <v>-</v>
      </c>
      <c r="X13" s="86"/>
      <c r="Y13" s="87"/>
      <c r="Z13" s="27" t="str">
        <f t="shared" si="6"/>
        <v>-</v>
      </c>
      <c r="AA13" s="86"/>
      <c r="AB13" s="87"/>
      <c r="AC13" s="27" t="str">
        <f t="shared" si="7"/>
        <v>-</v>
      </c>
      <c r="AD13" s="86"/>
      <c r="AE13" s="87"/>
      <c r="AF13" s="27" t="str">
        <f t="shared" si="8"/>
        <v>-</v>
      </c>
      <c r="AG13" s="86"/>
      <c r="AH13" s="87"/>
      <c r="AI13" s="27" t="str">
        <f t="shared" si="9"/>
        <v>-</v>
      </c>
      <c r="AJ13" s="86"/>
      <c r="AK13" s="87"/>
      <c r="AL13" s="27" t="str">
        <f t="shared" si="10"/>
        <v>-</v>
      </c>
      <c r="AM13" s="86"/>
      <c r="AN13" s="87"/>
      <c r="AO13" s="28" t="str">
        <f t="shared" si="11"/>
        <v>-</v>
      </c>
      <c r="AP13" s="32">
        <f t="shared" si="12"/>
        <v>0</v>
      </c>
      <c r="AQ13" s="33">
        <f t="shared" si="13"/>
        <v>0</v>
      </c>
      <c r="AR13" s="23" t="str">
        <f t="shared" si="14"/>
        <v>- </v>
      </c>
      <c r="AS13" s="89"/>
      <c r="AT13" s="24" t="str">
        <f t="shared" si="15"/>
        <v>- </v>
      </c>
      <c r="AU13" s="222" t="str">
        <f t="shared" si="16"/>
        <v>-</v>
      </c>
      <c r="AV13" s="25"/>
    </row>
    <row r="14" spans="2:48" ht="22.5" customHeight="1">
      <c r="B14" s="547"/>
      <c r="C14" s="534" t="s">
        <v>14</v>
      </c>
      <c r="D14" s="535"/>
      <c r="E14" s="26" t="s">
        <v>6</v>
      </c>
      <c r="F14" s="86"/>
      <c r="G14" s="87"/>
      <c r="H14" s="27" t="str">
        <f t="shared" si="0"/>
        <v>-</v>
      </c>
      <c r="I14" s="86"/>
      <c r="J14" s="87"/>
      <c r="K14" s="27" t="str">
        <f t="shared" si="1"/>
        <v>-</v>
      </c>
      <c r="L14" s="86"/>
      <c r="M14" s="87"/>
      <c r="N14" s="27" t="str">
        <f t="shared" si="2"/>
        <v>-</v>
      </c>
      <c r="O14" s="86"/>
      <c r="P14" s="87"/>
      <c r="Q14" s="27" t="str">
        <f t="shared" si="3"/>
        <v>-</v>
      </c>
      <c r="R14" s="86"/>
      <c r="S14" s="87"/>
      <c r="T14" s="27" t="str">
        <f t="shared" si="4"/>
        <v>-</v>
      </c>
      <c r="U14" s="86"/>
      <c r="V14" s="87"/>
      <c r="W14" s="27" t="str">
        <f t="shared" si="5"/>
        <v>-</v>
      </c>
      <c r="X14" s="86"/>
      <c r="Y14" s="87"/>
      <c r="Z14" s="27" t="str">
        <f t="shared" si="6"/>
        <v>-</v>
      </c>
      <c r="AA14" s="86"/>
      <c r="AB14" s="87"/>
      <c r="AC14" s="27" t="str">
        <f t="shared" si="7"/>
        <v>-</v>
      </c>
      <c r="AD14" s="86"/>
      <c r="AE14" s="87"/>
      <c r="AF14" s="27" t="str">
        <f t="shared" si="8"/>
        <v>-</v>
      </c>
      <c r="AG14" s="86"/>
      <c r="AH14" s="87"/>
      <c r="AI14" s="27" t="str">
        <f t="shared" si="9"/>
        <v>-</v>
      </c>
      <c r="AJ14" s="86"/>
      <c r="AK14" s="87"/>
      <c r="AL14" s="27" t="str">
        <f t="shared" si="10"/>
        <v>-</v>
      </c>
      <c r="AM14" s="86"/>
      <c r="AN14" s="87"/>
      <c r="AO14" s="28" t="str">
        <f t="shared" si="11"/>
        <v>-</v>
      </c>
      <c r="AP14" s="32">
        <f t="shared" si="12"/>
        <v>0</v>
      </c>
      <c r="AQ14" s="33">
        <f>IF(ISERROR(SUM(G14,J14,M14,P14,S14,V14,Y14,AB14,AE14,AH14,AK14,AN14)),"-",SUM(G14,J14,M14,P14,S14,V14,Y14,AB14,AE14,AH14,AK14,AN14))</f>
        <v>0</v>
      </c>
      <c r="AR14" s="23" t="str">
        <f t="shared" si="14"/>
        <v>- </v>
      </c>
      <c r="AS14" s="89"/>
      <c r="AT14" s="24" t="str">
        <f t="shared" si="15"/>
        <v>- </v>
      </c>
      <c r="AU14" s="222" t="str">
        <f t="shared" si="16"/>
        <v>-</v>
      </c>
      <c r="AV14" s="25"/>
    </row>
    <row r="15" spans="2:48" ht="22.5" customHeight="1">
      <c r="B15" s="547"/>
      <c r="C15" s="506" t="s">
        <v>84</v>
      </c>
      <c r="D15" s="507"/>
      <c r="E15" s="29" t="s">
        <v>6</v>
      </c>
      <c r="F15" s="30">
        <f>IF(ISERROR(SUM(F7:F14)),"-",(SUM(F7:F14)))</f>
        <v>0</v>
      </c>
      <c r="G15" s="31">
        <f>IF(ISERROR(SUM(G7:G14)),"-",(SUM(G7:G14)))</f>
        <v>0</v>
      </c>
      <c r="H15" s="27" t="str">
        <f t="shared" si="0"/>
        <v>-</v>
      </c>
      <c r="I15" s="30">
        <f>IF(ISERROR(SUM(I7:I14)),"-",(SUM(I7:I14)))</f>
        <v>0</v>
      </c>
      <c r="J15" s="31">
        <f>IF(ISERROR(SUM(J7:J14)),"-",(SUM(J7:J14)))</f>
        <v>0</v>
      </c>
      <c r="K15" s="27" t="str">
        <f t="shared" si="1"/>
        <v>-</v>
      </c>
      <c r="L15" s="30">
        <f>IF(ISERROR(SUM(L7:L14)),"-",(SUM(L7:L14)))</f>
        <v>0</v>
      </c>
      <c r="M15" s="31">
        <f>IF(ISERROR(SUM(M7:M14)),"-",(SUM(M7:M14)))</f>
        <v>0</v>
      </c>
      <c r="N15" s="27" t="str">
        <f t="shared" si="2"/>
        <v>-</v>
      </c>
      <c r="O15" s="30">
        <f>IF(ISERROR(SUM(O7:O14)),"-",(SUM(O7:O14)))</f>
        <v>0</v>
      </c>
      <c r="P15" s="31">
        <f>IF(ISERROR(SUM(P7:P14)),"-",(SUM(P7:P14)))</f>
        <v>0</v>
      </c>
      <c r="Q15" s="27" t="str">
        <f t="shared" si="3"/>
        <v>-</v>
      </c>
      <c r="R15" s="30">
        <f>IF(ISERROR(SUM(R7:R14)),"-",(SUM(R7:R14)))</f>
        <v>0</v>
      </c>
      <c r="S15" s="31">
        <f>IF(ISERROR(SUM(S7:S14)),"-",(SUM(S7:S14)))</f>
        <v>0</v>
      </c>
      <c r="T15" s="27" t="str">
        <f t="shared" si="4"/>
        <v>-</v>
      </c>
      <c r="U15" s="30">
        <f>IF(ISERROR(SUM(U7:U14)),"-",(SUM(U7:U14)))</f>
        <v>0</v>
      </c>
      <c r="V15" s="31">
        <f>IF(ISERROR(SUM(V7:V14)),"-",(SUM(V7:V14)))</f>
        <v>0</v>
      </c>
      <c r="W15" s="27" t="str">
        <f t="shared" si="5"/>
        <v>-</v>
      </c>
      <c r="X15" s="30">
        <f>IF(ISERROR(SUM(X7:X14)),"-",(SUM(X7:X14)))</f>
        <v>0</v>
      </c>
      <c r="Y15" s="31">
        <f>IF(ISERROR(SUM(Y7:Y14)),"-",(SUM(Y7:Y14)))</f>
        <v>0</v>
      </c>
      <c r="Z15" s="27" t="str">
        <f t="shared" si="6"/>
        <v>-</v>
      </c>
      <c r="AA15" s="30">
        <f>IF(ISERROR(SUM(AA7:AA14)),"-",(SUM(AA7:AA14)))</f>
        <v>0</v>
      </c>
      <c r="AB15" s="31">
        <f>IF(ISERROR(SUM(AB7:AB14)),"-",(SUM(AB7:AB14)))</f>
        <v>0</v>
      </c>
      <c r="AC15" s="27" t="str">
        <f t="shared" si="7"/>
        <v>-</v>
      </c>
      <c r="AD15" s="30">
        <f>IF(ISERROR(SUM(AD7:AD14)),"-",(SUM(AD7:AD14)))</f>
        <v>0</v>
      </c>
      <c r="AE15" s="31">
        <f>IF(ISERROR(SUM(AE7:AE14)),"-",(SUM(AE7:AE14)))</f>
        <v>0</v>
      </c>
      <c r="AF15" s="27" t="str">
        <f t="shared" si="8"/>
        <v>-</v>
      </c>
      <c r="AG15" s="30">
        <f>IF(ISERROR(SUM(AG7:AG14)),"-",(SUM(AG7:AG14)))</f>
        <v>0</v>
      </c>
      <c r="AH15" s="31">
        <f>IF(ISERROR(SUM(AH7:AH14)),"-",(SUM(AH7:AH14)))</f>
        <v>0</v>
      </c>
      <c r="AI15" s="27" t="str">
        <f t="shared" si="9"/>
        <v>-</v>
      </c>
      <c r="AJ15" s="30">
        <f>IF(ISERROR(SUM(AJ7:AJ14)),"-",(SUM(AJ7:AJ14)))</f>
        <v>0</v>
      </c>
      <c r="AK15" s="31">
        <f>IF(ISERROR(SUM(AK7:AK14)),"-",(SUM(AK7:AK14)))</f>
        <v>0</v>
      </c>
      <c r="AL15" s="27" t="str">
        <f t="shared" si="10"/>
        <v>-</v>
      </c>
      <c r="AM15" s="31">
        <f>IF(ISERROR(SUM(AM7:AM14)),"-",(SUM(AM7:AM14)))</f>
        <v>0</v>
      </c>
      <c r="AN15" s="31">
        <f>IF(ISERROR(SUM(AN7:AN14)),"-",(SUM(AN7:AN14)))</f>
        <v>0</v>
      </c>
      <c r="AO15" s="28" t="str">
        <f t="shared" si="11"/>
        <v>-</v>
      </c>
      <c r="AP15" s="32">
        <f>IF(ISERROR(SUM(F15,I15,L15,O15,R15,U15,X15,AA15,AD15,AG15,AJ15,AM15,)),"-",(SUM(F15,I15,L15,O15,R15,U15,X15,AA15,AD15,AG15,AJ15,AM15,)))</f>
        <v>0</v>
      </c>
      <c r="AQ15" s="33">
        <f>IF(ISERROR(SUM(G15,J15,M15,P15,S15,V15,Y15,AB15,AE15,AH15,AK15,AN15)),"-",SUM(G15,J15,M15,P15,S15,V15,Y15,AB15,AE15,AH15,AK15,AN15))</f>
        <v>0</v>
      </c>
      <c r="AR15" s="23" t="str">
        <f t="shared" si="14"/>
        <v>- </v>
      </c>
      <c r="AS15" s="34">
        <f>IF(ISERROR(SUM(AS7:AS14)),"-",(SUM(AS7:AS14)))</f>
        <v>0</v>
      </c>
      <c r="AT15" s="24" t="str">
        <f t="shared" si="15"/>
        <v>- </v>
      </c>
      <c r="AU15" s="222" t="str">
        <f t="shared" si="16"/>
        <v>-</v>
      </c>
      <c r="AV15" s="25"/>
    </row>
    <row r="16" spans="2:48" s="35" customFormat="1" ht="22.5" customHeight="1">
      <c r="B16" s="547"/>
      <c r="C16" s="541" t="s">
        <v>85</v>
      </c>
      <c r="D16" s="542"/>
      <c r="E16" s="36" t="s">
        <v>6</v>
      </c>
      <c r="F16" s="86"/>
      <c r="G16" s="90"/>
      <c r="H16" s="27" t="str">
        <f t="shared" si="0"/>
        <v>-</v>
      </c>
      <c r="I16" s="86"/>
      <c r="J16" s="90"/>
      <c r="K16" s="27" t="str">
        <f t="shared" si="1"/>
        <v>-</v>
      </c>
      <c r="L16" s="86"/>
      <c r="M16" s="90"/>
      <c r="N16" s="27" t="str">
        <f t="shared" si="2"/>
        <v>-</v>
      </c>
      <c r="O16" s="86"/>
      <c r="P16" s="90"/>
      <c r="Q16" s="27" t="str">
        <f t="shared" si="3"/>
        <v>-</v>
      </c>
      <c r="R16" s="86"/>
      <c r="S16" s="90"/>
      <c r="T16" s="27" t="str">
        <f t="shared" si="4"/>
        <v>-</v>
      </c>
      <c r="U16" s="86"/>
      <c r="V16" s="90"/>
      <c r="W16" s="27" t="str">
        <f t="shared" si="5"/>
        <v>-</v>
      </c>
      <c r="X16" s="86"/>
      <c r="Y16" s="90"/>
      <c r="Z16" s="27" t="str">
        <f t="shared" si="6"/>
        <v>-</v>
      </c>
      <c r="AA16" s="86"/>
      <c r="AB16" s="90"/>
      <c r="AC16" s="27" t="str">
        <f t="shared" si="7"/>
        <v>-</v>
      </c>
      <c r="AD16" s="86"/>
      <c r="AE16" s="90"/>
      <c r="AF16" s="27" t="str">
        <f t="shared" si="8"/>
        <v>-</v>
      </c>
      <c r="AG16" s="86"/>
      <c r="AH16" s="90"/>
      <c r="AI16" s="27" t="str">
        <f t="shared" si="9"/>
        <v>-</v>
      </c>
      <c r="AJ16" s="86"/>
      <c r="AK16" s="90"/>
      <c r="AL16" s="27" t="str">
        <f t="shared" si="10"/>
        <v>-</v>
      </c>
      <c r="AM16" s="86"/>
      <c r="AN16" s="90"/>
      <c r="AO16" s="37" t="str">
        <f t="shared" si="11"/>
        <v>-</v>
      </c>
      <c r="AP16" s="32">
        <f>IF(ISERROR(SUM(F16,I16,L16,O16,R16,U16,X16,AA16,AD16,AG16,AJ16,AM16,)),"-",(SUM(F16,I16,L16,O16,R16,U16,X16,AA16,AD16,AG16,AJ16,AM16,)))</f>
        <v>0</v>
      </c>
      <c r="AQ16" s="33">
        <f>IF(ISERROR(SUM(G16,J16,M16,P16,S16,V16,Y16,AB16,AE16,AH16,AK16,AN16)),"-",SUM(G16,J16,M16,P16,S16,V16,Y16,AB16,AE16,AH16,AK16,AN16))</f>
        <v>0</v>
      </c>
      <c r="AR16" s="23" t="str">
        <f t="shared" si="14"/>
        <v>- </v>
      </c>
      <c r="AS16" s="91"/>
      <c r="AT16" s="37" t="str">
        <f>IF(ISERROR((AQ16-AS16)/AS16),"-",((AQ16-AS16)/AS16))</f>
        <v>-</v>
      </c>
      <c r="AU16" s="222" t="str">
        <f t="shared" si="16"/>
        <v>-</v>
      </c>
      <c r="AV16" s="38"/>
    </row>
    <row r="17" spans="2:48" ht="22.5" customHeight="1" thickBot="1">
      <c r="B17" s="548"/>
      <c r="C17" s="506" t="s">
        <v>86</v>
      </c>
      <c r="D17" s="507"/>
      <c r="E17" s="29" t="s">
        <v>19</v>
      </c>
      <c r="F17" s="39" t="str">
        <f>IF(ISERROR(F15/F16),"-",(F15/F16))</f>
        <v>-</v>
      </c>
      <c r="G17" s="39" t="str">
        <f>IF(ISERROR(G15/G16),"-",(G15/G16))</f>
        <v>-</v>
      </c>
      <c r="H17" s="27" t="str">
        <f t="shared" si="0"/>
        <v>-</v>
      </c>
      <c r="I17" s="39" t="str">
        <f>IF(ISERROR(I15/I16),"-",(I15/I16))</f>
        <v>-</v>
      </c>
      <c r="J17" s="39" t="str">
        <f>IF(ISERROR(J15/J16),"-",(J15/J16))</f>
        <v>-</v>
      </c>
      <c r="K17" s="27" t="str">
        <f t="shared" si="1"/>
        <v>-</v>
      </c>
      <c r="L17" s="39" t="str">
        <f>IF(ISERROR(L15/L16),"-",(L15/L16))</f>
        <v>-</v>
      </c>
      <c r="M17" s="39" t="str">
        <f>IF(ISERROR(M15/M16),"-",(M15/M16))</f>
        <v>-</v>
      </c>
      <c r="N17" s="27" t="str">
        <f t="shared" si="2"/>
        <v>-</v>
      </c>
      <c r="O17" s="39" t="str">
        <f>IF(ISERROR(O15/O16),"-",(O15/O16))</f>
        <v>-</v>
      </c>
      <c r="P17" s="39" t="str">
        <f>IF(ISERROR(P15/P16),"-",(P15/P16))</f>
        <v>-</v>
      </c>
      <c r="Q17" s="27" t="str">
        <f t="shared" si="3"/>
        <v>-</v>
      </c>
      <c r="R17" s="39" t="str">
        <f>IF(ISERROR(R15/R16),"-",(R15/R16))</f>
        <v>-</v>
      </c>
      <c r="S17" s="39" t="str">
        <f>IF(ISERROR(S15/S16),"-",(S15/S16))</f>
        <v>-</v>
      </c>
      <c r="T17" s="27" t="str">
        <f t="shared" si="4"/>
        <v>-</v>
      </c>
      <c r="U17" s="39" t="str">
        <f>IF(ISERROR(U15/U16),"-",(U15/U16))</f>
        <v>-</v>
      </c>
      <c r="V17" s="39" t="str">
        <f>IF(ISERROR(V15/V16),"-",(V15/V16))</f>
        <v>-</v>
      </c>
      <c r="W17" s="27" t="str">
        <f t="shared" si="5"/>
        <v>-</v>
      </c>
      <c r="X17" s="39" t="str">
        <f>IF(ISERROR(X15/X16),"-",(X15/X16))</f>
        <v>-</v>
      </c>
      <c r="Y17" s="39" t="str">
        <f>IF(ISERROR(Y15/Y16),"-",(Y15/Y16))</f>
        <v>-</v>
      </c>
      <c r="Z17" s="27" t="str">
        <f t="shared" si="6"/>
        <v>-</v>
      </c>
      <c r="AA17" s="39" t="str">
        <f>IF(ISERROR(AA15/AA16),"-",(AA15/AA16))</f>
        <v>-</v>
      </c>
      <c r="AB17" s="39" t="str">
        <f>IF(ISERROR(AB15/AB16),"-",(AB15/AB16))</f>
        <v>-</v>
      </c>
      <c r="AC17" s="27" t="str">
        <f t="shared" si="7"/>
        <v>-</v>
      </c>
      <c r="AD17" s="39" t="str">
        <f>IF(ISERROR(AD15/AD16),"-",(AD15/AD16))</f>
        <v>-</v>
      </c>
      <c r="AE17" s="39" t="str">
        <f>IF(ISERROR(AE15/AE16),"-",(AE15/AE16))</f>
        <v>-</v>
      </c>
      <c r="AF17" s="27" t="str">
        <f t="shared" si="8"/>
        <v>-</v>
      </c>
      <c r="AG17" s="39" t="str">
        <f>IF(ISERROR(AG15/AG16),"-",(AG15/AG16))</f>
        <v>-</v>
      </c>
      <c r="AH17" s="39" t="str">
        <f>IF(ISERROR(AH15/AH16),"-",(AH15/AH16))</f>
        <v>-</v>
      </c>
      <c r="AI17" s="27" t="str">
        <f t="shared" si="9"/>
        <v>-</v>
      </c>
      <c r="AJ17" s="39" t="str">
        <f>IF(ISERROR(AJ15/AJ16),"-",(AJ15/AJ16))</f>
        <v>-</v>
      </c>
      <c r="AK17" s="39" t="str">
        <f>IF(ISERROR(AK15/AK16),"-",(AK15/AK16))</f>
        <v>-</v>
      </c>
      <c r="AL17" s="27" t="str">
        <f t="shared" si="10"/>
        <v>-</v>
      </c>
      <c r="AM17" s="39" t="str">
        <f>IF(ISERROR(AM15/AM16),"-",(AM15/AM16))</f>
        <v>-</v>
      </c>
      <c r="AN17" s="39" t="str">
        <f>IF(ISERROR(AN15/AN16),"-",(AN15/AN16))</f>
        <v>-</v>
      </c>
      <c r="AO17" s="27" t="str">
        <f t="shared" si="11"/>
        <v>-</v>
      </c>
      <c r="AP17" s="40" t="str">
        <f>IF(ISERROR(AP15/AP16),"-",(AP15/AP16))</f>
        <v>-</v>
      </c>
      <c r="AQ17" s="41" t="str">
        <f>IF(ISERROR(AQ15/AQ16),"-",(AQ15/AQ16))</f>
        <v>-</v>
      </c>
      <c r="AR17" s="42" t="str">
        <f>IF(ISERROR((AQ17-AP17)/AP17),"-",(AQ17-AP17)/AP17)</f>
        <v>-</v>
      </c>
      <c r="AS17" s="40" t="str">
        <f>IF(ISERROR(AS15/AS16),"-",(AS15/AS16))</f>
        <v>-</v>
      </c>
      <c r="AT17" s="43"/>
      <c r="AU17" s="254"/>
      <c r="AV17" s="6"/>
    </row>
    <row r="18" spans="2:48" ht="12" customHeight="1" thickTop="1">
      <c r="B18" s="44"/>
      <c r="C18" s="45"/>
      <c r="D18" s="45"/>
      <c r="E18" s="46"/>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8"/>
      <c r="AQ18" s="48"/>
      <c r="AR18" s="49"/>
      <c r="AS18" s="48"/>
      <c r="AT18" s="50"/>
      <c r="AU18" s="25"/>
      <c r="AV18" s="6"/>
    </row>
    <row r="19" spans="2:48" ht="24" customHeight="1">
      <c r="B19" s="44"/>
      <c r="C19" s="45"/>
      <c r="D19" s="45"/>
      <c r="E19" s="46"/>
      <c r="F19" s="51"/>
      <c r="G19" s="51"/>
      <c r="H19" s="47"/>
      <c r="I19" s="51"/>
      <c r="J19" s="51"/>
      <c r="K19" s="47"/>
      <c r="L19" s="51"/>
      <c r="M19" s="51"/>
      <c r="N19" s="47"/>
      <c r="O19" s="51"/>
      <c r="P19" s="51"/>
      <c r="Q19" s="47"/>
      <c r="R19" s="51"/>
      <c r="S19" s="51"/>
      <c r="T19" s="47"/>
      <c r="U19" s="51"/>
      <c r="V19" s="51"/>
      <c r="W19" s="47"/>
      <c r="X19" s="51"/>
      <c r="Y19" s="51"/>
      <c r="Z19" s="47"/>
      <c r="AA19" s="51"/>
      <c r="AB19" s="51"/>
      <c r="AC19" s="47"/>
      <c r="AD19" s="51"/>
      <c r="AE19" s="51"/>
      <c r="AF19" s="47"/>
      <c r="AG19" s="51"/>
      <c r="AH19" s="51"/>
      <c r="AI19" s="47"/>
      <c r="AJ19" s="51"/>
      <c r="AK19" s="51"/>
      <c r="AL19" s="47"/>
      <c r="AM19" s="51"/>
      <c r="AN19" s="51"/>
      <c r="AO19" s="47"/>
      <c r="AP19" s="52" t="s">
        <v>88</v>
      </c>
      <c r="AQ19" s="52"/>
      <c r="AR19" s="52"/>
      <c r="AS19" s="52"/>
      <c r="AT19" s="52"/>
      <c r="AU19" s="52"/>
      <c r="AV19" s="6"/>
    </row>
    <row r="20" spans="2:48" s="53" customFormat="1" ht="12" customHeight="1" thickBot="1">
      <c r="B20" s="54"/>
      <c r="C20" s="55"/>
      <c r="D20" s="55"/>
      <c r="E20" s="56"/>
      <c r="F20" s="57"/>
      <c r="G20" s="57"/>
      <c r="H20" s="58"/>
      <c r="I20" s="57"/>
      <c r="J20" s="57"/>
      <c r="K20" s="58"/>
      <c r="L20" s="57"/>
      <c r="M20" s="57"/>
      <c r="N20" s="58"/>
      <c r="O20" s="57"/>
      <c r="P20" s="57"/>
      <c r="Q20" s="58"/>
      <c r="R20" s="57"/>
      <c r="S20" s="57"/>
      <c r="T20" s="58"/>
      <c r="U20" s="57"/>
      <c r="V20" s="57"/>
      <c r="W20" s="58"/>
      <c r="X20" s="57"/>
      <c r="Y20" s="57"/>
      <c r="Z20" s="58"/>
      <c r="AA20" s="57"/>
      <c r="AB20" s="57"/>
      <c r="AC20" s="58"/>
      <c r="AD20" s="57"/>
      <c r="AE20" s="57"/>
      <c r="AF20" s="58"/>
      <c r="AG20" s="57"/>
      <c r="AH20" s="57"/>
      <c r="AI20" s="58"/>
      <c r="AJ20" s="57"/>
      <c r="AK20" s="57"/>
      <c r="AL20" s="58"/>
      <c r="AM20" s="57"/>
      <c r="AN20" s="57"/>
      <c r="AO20" s="58"/>
      <c r="AP20" s="52"/>
      <c r="AQ20" s="52"/>
      <c r="AR20" s="52"/>
      <c r="AS20" s="52"/>
      <c r="AT20" s="52"/>
      <c r="AU20" s="52"/>
      <c r="AV20" s="59"/>
    </row>
    <row r="21" spans="2:48" ht="12.75" customHeight="1" thickTop="1">
      <c r="B21" s="497" t="s">
        <v>0</v>
      </c>
      <c r="C21" s="498"/>
      <c r="D21" s="499"/>
      <c r="E21" s="528" t="s">
        <v>1</v>
      </c>
      <c r="F21" s="560">
        <f>$F$5</f>
        <v>0</v>
      </c>
      <c r="G21" s="561"/>
      <c r="H21" s="562"/>
      <c r="I21" s="554">
        <f>IF(F21=12,1,F21+1)</f>
        <v>1</v>
      </c>
      <c r="J21" s="555"/>
      <c r="K21" s="556"/>
      <c r="L21" s="554">
        <f>IF(I21=12,1,I21+1)</f>
        <v>2</v>
      </c>
      <c r="M21" s="555"/>
      <c r="N21" s="556"/>
      <c r="O21" s="554">
        <f>IF(L21=12,1,L21+1)</f>
        <v>3</v>
      </c>
      <c r="P21" s="555"/>
      <c r="Q21" s="556"/>
      <c r="R21" s="554">
        <f>IF(O21=12,1,O21+1)</f>
        <v>4</v>
      </c>
      <c r="S21" s="555"/>
      <c r="T21" s="556"/>
      <c r="U21" s="554">
        <f>IF(R21=12,1,R21+1)</f>
        <v>5</v>
      </c>
      <c r="V21" s="555"/>
      <c r="W21" s="556"/>
      <c r="X21" s="554">
        <f>IF(U21=12,1,U21+1)</f>
        <v>6</v>
      </c>
      <c r="Y21" s="555"/>
      <c r="Z21" s="556"/>
      <c r="AA21" s="554">
        <f>IF(X21=12,1,X21+1)</f>
        <v>7</v>
      </c>
      <c r="AB21" s="555"/>
      <c r="AC21" s="556"/>
      <c r="AD21" s="554">
        <f>IF(AA21=12,1,AA21+1)</f>
        <v>8</v>
      </c>
      <c r="AE21" s="555"/>
      <c r="AF21" s="556"/>
      <c r="AG21" s="554">
        <f>IF(AD21=12,1,AD21+1)</f>
        <v>9</v>
      </c>
      <c r="AH21" s="555"/>
      <c r="AI21" s="556"/>
      <c r="AJ21" s="554">
        <f>IF(AG21=12,1,AG21+1)</f>
        <v>10</v>
      </c>
      <c r="AK21" s="555"/>
      <c r="AL21" s="556"/>
      <c r="AM21" s="551">
        <f>IF(AJ21=12,1,AJ21+1)</f>
        <v>11</v>
      </c>
      <c r="AN21" s="552"/>
      <c r="AO21" s="552"/>
      <c r="AP21" s="538" t="s">
        <v>95</v>
      </c>
      <c r="AQ21" s="539"/>
      <c r="AR21" s="540"/>
      <c r="AS21" s="538" t="s">
        <v>96</v>
      </c>
      <c r="AT21" s="539"/>
      <c r="AU21" s="540"/>
      <c r="AV21" s="12"/>
    </row>
    <row r="22" spans="1:48" ht="36" customHeight="1" thickBot="1">
      <c r="A22" s="45"/>
      <c r="B22" s="500"/>
      <c r="C22" s="501"/>
      <c r="D22" s="502"/>
      <c r="E22" s="529"/>
      <c r="F22" s="13" t="s">
        <v>146</v>
      </c>
      <c r="G22" s="13" t="s">
        <v>147</v>
      </c>
      <c r="H22" s="14" t="s">
        <v>148</v>
      </c>
      <c r="I22" s="13" t="s">
        <v>146</v>
      </c>
      <c r="J22" s="13" t="s">
        <v>147</v>
      </c>
      <c r="K22" s="14" t="s">
        <v>148</v>
      </c>
      <c r="L22" s="13" t="s">
        <v>146</v>
      </c>
      <c r="M22" s="13" t="s">
        <v>147</v>
      </c>
      <c r="N22" s="14" t="s">
        <v>148</v>
      </c>
      <c r="O22" s="13" t="s">
        <v>146</v>
      </c>
      <c r="P22" s="13" t="s">
        <v>147</v>
      </c>
      <c r="Q22" s="14" t="s">
        <v>148</v>
      </c>
      <c r="R22" s="13" t="s">
        <v>146</v>
      </c>
      <c r="S22" s="13" t="s">
        <v>147</v>
      </c>
      <c r="T22" s="14" t="s">
        <v>148</v>
      </c>
      <c r="U22" s="13" t="s">
        <v>146</v>
      </c>
      <c r="V22" s="13" t="s">
        <v>147</v>
      </c>
      <c r="W22" s="14" t="s">
        <v>148</v>
      </c>
      <c r="X22" s="13" t="s">
        <v>146</v>
      </c>
      <c r="Y22" s="13" t="s">
        <v>147</v>
      </c>
      <c r="Z22" s="14" t="s">
        <v>148</v>
      </c>
      <c r="AA22" s="13" t="s">
        <v>146</v>
      </c>
      <c r="AB22" s="13" t="s">
        <v>147</v>
      </c>
      <c r="AC22" s="14" t="s">
        <v>148</v>
      </c>
      <c r="AD22" s="13" t="s">
        <v>146</v>
      </c>
      <c r="AE22" s="13" t="s">
        <v>147</v>
      </c>
      <c r="AF22" s="14" t="s">
        <v>148</v>
      </c>
      <c r="AG22" s="13" t="s">
        <v>146</v>
      </c>
      <c r="AH22" s="13" t="s">
        <v>147</v>
      </c>
      <c r="AI22" s="14" t="s">
        <v>148</v>
      </c>
      <c r="AJ22" s="13" t="s">
        <v>146</v>
      </c>
      <c r="AK22" s="13" t="s">
        <v>147</v>
      </c>
      <c r="AL22" s="15" t="s">
        <v>148</v>
      </c>
      <c r="AM22" s="13" t="s">
        <v>146</v>
      </c>
      <c r="AN22" s="13" t="s">
        <v>147</v>
      </c>
      <c r="AO22" s="15" t="s">
        <v>148</v>
      </c>
      <c r="AP22" s="60" t="s">
        <v>104</v>
      </c>
      <c r="AQ22" s="13" t="s">
        <v>105</v>
      </c>
      <c r="AR22" s="61" t="s">
        <v>106</v>
      </c>
      <c r="AS22" s="403" t="s">
        <v>107</v>
      </c>
      <c r="AT22" s="14" t="s">
        <v>165</v>
      </c>
      <c r="AU22" s="61" t="s">
        <v>5</v>
      </c>
      <c r="AV22" s="12"/>
    </row>
    <row r="23" spans="2:48" ht="24.75" thickTop="1">
      <c r="B23" s="533" t="s">
        <v>97</v>
      </c>
      <c r="C23" s="534" t="s">
        <v>7</v>
      </c>
      <c r="D23" s="535"/>
      <c r="E23" s="29" t="s">
        <v>175</v>
      </c>
      <c r="F23" s="86"/>
      <c r="G23" s="92"/>
      <c r="H23" s="24" t="str">
        <f aca="true" t="shared" si="17" ref="H23:H30">IF(ISERROR((G23-F23)/F23),"-",((G23-F23)/F23))</f>
        <v>-</v>
      </c>
      <c r="I23" s="86"/>
      <c r="J23" s="92"/>
      <c r="K23" s="24" t="str">
        <f aca="true" t="shared" si="18" ref="K23:K30">IF(ISERROR((J23-I23)/I23),"-",((J23-I23)/I23))</f>
        <v>-</v>
      </c>
      <c r="L23" s="86"/>
      <c r="M23" s="92"/>
      <c r="N23" s="24" t="str">
        <f aca="true" t="shared" si="19" ref="N23:N30">IF(ISERROR((M23-L23)/L23),"-",((M23-L23)/L23))</f>
        <v>-</v>
      </c>
      <c r="O23" s="86"/>
      <c r="P23" s="92"/>
      <c r="Q23" s="24" t="str">
        <f aca="true" t="shared" si="20" ref="Q23:Q30">IF(ISERROR((P23-O23)/O23),"-",((P23-O23)/O23))</f>
        <v>-</v>
      </c>
      <c r="R23" s="86"/>
      <c r="S23" s="92"/>
      <c r="T23" s="24" t="str">
        <f aca="true" t="shared" si="21" ref="T23:T30">IF(ISERROR((S23-R23)/R23),"-",((S23-R23)/R23))</f>
        <v>-</v>
      </c>
      <c r="U23" s="86"/>
      <c r="V23" s="92"/>
      <c r="W23" s="24" t="str">
        <f aca="true" t="shared" si="22" ref="W23:W30">IF(ISERROR((V23-U23)/U23),"-",((V23-U23)/U23))</f>
        <v>-</v>
      </c>
      <c r="X23" s="86"/>
      <c r="Y23" s="92"/>
      <c r="Z23" s="24" t="str">
        <f aca="true" t="shared" si="23" ref="Z23:Z30">IF(ISERROR((Y23-X23)/X23),"-",((Y23-X23)/X23))</f>
        <v>-</v>
      </c>
      <c r="AA23" s="86"/>
      <c r="AB23" s="92"/>
      <c r="AC23" s="24" t="str">
        <f aca="true" t="shared" si="24" ref="AC23:AC30">IF(ISERROR((AB23-AA23)/AA23),"-",((AB23-AA23)/AA23))</f>
        <v>-</v>
      </c>
      <c r="AD23" s="86"/>
      <c r="AE23" s="92"/>
      <c r="AF23" s="24" t="str">
        <f aca="true" t="shared" si="25" ref="AF23:AF30">IF(ISERROR((AE23-AD23)/AD23),"-",((AE23-AD23)/AD23))</f>
        <v>-</v>
      </c>
      <c r="AG23" s="86"/>
      <c r="AH23" s="92"/>
      <c r="AI23" s="24" t="str">
        <f aca="true" t="shared" si="26" ref="AI23:AI30">IF(ISERROR((AH23-AG23)/AG23),"-",((AH23-AG23)/AG23))</f>
        <v>-</v>
      </c>
      <c r="AJ23" s="86"/>
      <c r="AK23" s="92"/>
      <c r="AL23" s="24" t="str">
        <f aca="true" t="shared" si="27" ref="AL23:AL30">IF(ISERROR((AK23-AJ23)/AJ23),"-",((AK23-AJ23)/AJ23))</f>
        <v>-</v>
      </c>
      <c r="AM23" s="86"/>
      <c r="AN23" s="92"/>
      <c r="AO23" s="62" t="str">
        <f>IF(ISERROR((AN23-AM23)/AM23),"-",((AN23-AM23)/AM23))</f>
        <v>-</v>
      </c>
      <c r="AP23" s="176">
        <f>IF(ISERROR(SUM(F23,I23,L23,O23,R23,U23,X23,AA23,AD23,AG23,AJ23,AM23,)),"-",(SUM(F23,I23,L23,O23,R23,U23,X23,AA23,AD23,AG23,AJ23,AM23,)))</f>
        <v>0</v>
      </c>
      <c r="AQ23" s="33">
        <f>IF(ISERROR(SUM(G23,J23,M23,P23,S23,V23,Y23,AB23,AE23,AH23,AK23,AN23)),"-",SUM(G23,J23,M23,P23,S23,V23,Y23,AB23,AE23,AH23,AK23,AN23))</f>
        <v>0</v>
      </c>
      <c r="AR23" s="62" t="str">
        <f>IF(ISERROR((AQ23-AP23)/AP23),"-",(AQ23-AP23)/AP23)</f>
        <v>-</v>
      </c>
      <c r="AS23" s="406"/>
      <c r="AT23" s="24" t="str">
        <f aca="true" t="shared" si="28" ref="AT23:AT30">IF(ISERROR((AQ23-AS23)/AS23*-1),"- ",((AQ23-AS23)/AS23*-1))</f>
        <v>- </v>
      </c>
      <c r="AU23" s="278" t="str">
        <f aca="true" t="shared" si="29" ref="AU23:AU30">IF(ISERROR((AQ23-AS23)/AS23),"-",(IF(AT23&gt;=0.1,"☆☆☆",IF(AND(0.1&gt;AT23,AT23&gt;=0),"☆",IF(AND(0&gt;AT23,AT23&gt;=-0.1),"▲","×")))))</f>
        <v>-</v>
      </c>
      <c r="AV23" s="25"/>
    </row>
    <row r="24" spans="2:48" ht="24">
      <c r="B24" s="533"/>
      <c r="C24" s="534" t="s">
        <v>8</v>
      </c>
      <c r="D24" s="536"/>
      <c r="E24" s="29" t="s">
        <v>175</v>
      </c>
      <c r="F24" s="86"/>
      <c r="G24" s="92"/>
      <c r="H24" s="24" t="str">
        <f t="shared" si="17"/>
        <v>-</v>
      </c>
      <c r="I24" s="86"/>
      <c r="J24" s="92"/>
      <c r="K24" s="24" t="str">
        <f t="shared" si="18"/>
        <v>-</v>
      </c>
      <c r="L24" s="86"/>
      <c r="M24" s="92"/>
      <c r="N24" s="24" t="str">
        <f t="shared" si="19"/>
        <v>-</v>
      </c>
      <c r="O24" s="86"/>
      <c r="P24" s="92"/>
      <c r="Q24" s="24" t="str">
        <f t="shared" si="20"/>
        <v>-</v>
      </c>
      <c r="R24" s="86"/>
      <c r="S24" s="92"/>
      <c r="T24" s="24" t="str">
        <f t="shared" si="21"/>
        <v>-</v>
      </c>
      <c r="U24" s="86"/>
      <c r="V24" s="92"/>
      <c r="W24" s="24" t="str">
        <f t="shared" si="22"/>
        <v>-</v>
      </c>
      <c r="X24" s="86"/>
      <c r="Y24" s="92"/>
      <c r="Z24" s="24" t="str">
        <f t="shared" si="23"/>
        <v>-</v>
      </c>
      <c r="AA24" s="86"/>
      <c r="AB24" s="92"/>
      <c r="AC24" s="24" t="str">
        <f t="shared" si="24"/>
        <v>-</v>
      </c>
      <c r="AD24" s="86"/>
      <c r="AE24" s="92"/>
      <c r="AF24" s="24" t="str">
        <f t="shared" si="25"/>
        <v>-</v>
      </c>
      <c r="AG24" s="86"/>
      <c r="AH24" s="92"/>
      <c r="AI24" s="24" t="str">
        <f t="shared" si="26"/>
        <v>-</v>
      </c>
      <c r="AJ24" s="86"/>
      <c r="AK24" s="92"/>
      <c r="AL24" s="24" t="str">
        <f t="shared" si="27"/>
        <v>-</v>
      </c>
      <c r="AM24" s="86"/>
      <c r="AN24" s="92"/>
      <c r="AO24" s="62" t="str">
        <f aca="true" t="shared" si="30" ref="AO24:AO30">IF(ISERROR((AN24-AM24)/AM24),"-",((AN24-AM24)/AM24))</f>
        <v>-</v>
      </c>
      <c r="AP24" s="63">
        <f aca="true" t="shared" si="31" ref="AP24:AP30">IF(ISERROR(SUM(F24,I24,L24,O24,R24,U24,X24,AA24,AD24,AG24,AJ24,AM24,)),"-",(SUM(F24,I24,L24,O24,R24,U24,X24,AA24,AD24,AG24,AJ24,AM24,)))</f>
        <v>0</v>
      </c>
      <c r="AQ24" s="33">
        <f aca="true" t="shared" si="32" ref="AQ24:AQ30">IF(ISERROR(SUM(G24,J24,M24,P24,S24,V24,Y24,AB24,AE24,AH24,AK24,AN24)),"-",SUM(G24,J24,M24,P24,S24,V24,Y24,AB24,AE24,AH24,AK24,AN24))</f>
        <v>0</v>
      </c>
      <c r="AR24" s="28" t="str">
        <f aca="true" t="shared" si="33" ref="AR24:AR30">IF(ISERROR((AQ24-AP24)/AP24),"-",(AQ24-AP24)/AP24)</f>
        <v>-</v>
      </c>
      <c r="AS24" s="93"/>
      <c r="AT24" s="24" t="str">
        <f t="shared" si="28"/>
        <v>- </v>
      </c>
      <c r="AU24" s="282" t="str">
        <f t="shared" si="29"/>
        <v>-</v>
      </c>
      <c r="AV24" s="25"/>
    </row>
    <row r="25" spans="2:48" ht="24">
      <c r="B25" s="533"/>
      <c r="C25" s="64" t="s">
        <v>79</v>
      </c>
      <c r="D25" s="179" t="s">
        <v>83</v>
      </c>
      <c r="E25" s="65" t="s">
        <v>67</v>
      </c>
      <c r="F25" s="86"/>
      <c r="G25" s="92"/>
      <c r="H25" s="24" t="str">
        <f t="shared" si="17"/>
        <v>-</v>
      </c>
      <c r="I25" s="86"/>
      <c r="J25" s="92"/>
      <c r="K25" s="24" t="str">
        <f t="shared" si="18"/>
        <v>-</v>
      </c>
      <c r="L25" s="86"/>
      <c r="M25" s="92"/>
      <c r="N25" s="24" t="str">
        <f t="shared" si="19"/>
        <v>-</v>
      </c>
      <c r="O25" s="86"/>
      <c r="P25" s="92"/>
      <c r="Q25" s="24" t="str">
        <f t="shared" si="20"/>
        <v>-</v>
      </c>
      <c r="R25" s="86"/>
      <c r="S25" s="92"/>
      <c r="T25" s="24" t="str">
        <f t="shared" si="21"/>
        <v>-</v>
      </c>
      <c r="U25" s="86"/>
      <c r="V25" s="92"/>
      <c r="W25" s="24" t="str">
        <f t="shared" si="22"/>
        <v>-</v>
      </c>
      <c r="X25" s="86"/>
      <c r="Y25" s="92"/>
      <c r="Z25" s="24" t="str">
        <f t="shared" si="23"/>
        <v>-</v>
      </c>
      <c r="AA25" s="86"/>
      <c r="AB25" s="92"/>
      <c r="AC25" s="24" t="str">
        <f t="shared" si="24"/>
        <v>-</v>
      </c>
      <c r="AD25" s="86"/>
      <c r="AE25" s="92"/>
      <c r="AF25" s="24" t="str">
        <f t="shared" si="25"/>
        <v>-</v>
      </c>
      <c r="AG25" s="86"/>
      <c r="AH25" s="92"/>
      <c r="AI25" s="24" t="str">
        <f t="shared" si="26"/>
        <v>-</v>
      </c>
      <c r="AJ25" s="86"/>
      <c r="AK25" s="92"/>
      <c r="AL25" s="24" t="str">
        <f t="shared" si="27"/>
        <v>-</v>
      </c>
      <c r="AM25" s="86"/>
      <c r="AN25" s="92"/>
      <c r="AO25" s="62" t="str">
        <f t="shared" si="30"/>
        <v>-</v>
      </c>
      <c r="AP25" s="63">
        <f t="shared" si="31"/>
        <v>0</v>
      </c>
      <c r="AQ25" s="33">
        <f t="shared" si="32"/>
        <v>0</v>
      </c>
      <c r="AR25" s="28" t="str">
        <f t="shared" si="33"/>
        <v>-</v>
      </c>
      <c r="AS25" s="93"/>
      <c r="AT25" s="24" t="str">
        <f t="shared" si="28"/>
        <v>- </v>
      </c>
      <c r="AU25" s="282" t="str">
        <f t="shared" si="29"/>
        <v>-</v>
      </c>
      <c r="AV25" s="25"/>
    </row>
    <row r="26" spans="2:48" ht="24">
      <c r="B26" s="533"/>
      <c r="C26" s="534" t="s">
        <v>10</v>
      </c>
      <c r="D26" s="537"/>
      <c r="E26" s="29" t="s">
        <v>15</v>
      </c>
      <c r="F26" s="86"/>
      <c r="G26" s="92"/>
      <c r="H26" s="24" t="str">
        <f>IF(ISERROR((G26-F26)/F26),"-",((G26-F26)/F26))</f>
        <v>-</v>
      </c>
      <c r="I26" s="86"/>
      <c r="J26" s="92"/>
      <c r="K26" s="24" t="str">
        <f t="shared" si="18"/>
        <v>-</v>
      </c>
      <c r="L26" s="86"/>
      <c r="M26" s="92"/>
      <c r="N26" s="24" t="str">
        <f t="shared" si="19"/>
        <v>-</v>
      </c>
      <c r="O26" s="86"/>
      <c r="P26" s="92"/>
      <c r="Q26" s="24" t="str">
        <f t="shared" si="20"/>
        <v>-</v>
      </c>
      <c r="R26" s="86"/>
      <c r="S26" s="92"/>
      <c r="T26" s="24" t="str">
        <f t="shared" si="21"/>
        <v>-</v>
      </c>
      <c r="U26" s="86"/>
      <c r="V26" s="92"/>
      <c r="W26" s="24" t="str">
        <f t="shared" si="22"/>
        <v>-</v>
      </c>
      <c r="X26" s="86"/>
      <c r="Y26" s="92"/>
      <c r="Z26" s="24" t="str">
        <f t="shared" si="23"/>
        <v>-</v>
      </c>
      <c r="AA26" s="86"/>
      <c r="AB26" s="92"/>
      <c r="AC26" s="24" t="str">
        <f t="shared" si="24"/>
        <v>-</v>
      </c>
      <c r="AD26" s="86"/>
      <c r="AE26" s="92"/>
      <c r="AF26" s="24" t="str">
        <f t="shared" si="25"/>
        <v>-</v>
      </c>
      <c r="AG26" s="86"/>
      <c r="AH26" s="92"/>
      <c r="AI26" s="24" t="str">
        <f t="shared" si="26"/>
        <v>-</v>
      </c>
      <c r="AJ26" s="86"/>
      <c r="AK26" s="92"/>
      <c r="AL26" s="24" t="str">
        <f t="shared" si="27"/>
        <v>-</v>
      </c>
      <c r="AM26" s="86"/>
      <c r="AN26" s="92"/>
      <c r="AO26" s="62" t="str">
        <f t="shared" si="30"/>
        <v>-</v>
      </c>
      <c r="AP26" s="63">
        <f t="shared" si="31"/>
        <v>0</v>
      </c>
      <c r="AQ26" s="33">
        <f t="shared" si="32"/>
        <v>0</v>
      </c>
      <c r="AR26" s="28" t="str">
        <f t="shared" si="33"/>
        <v>-</v>
      </c>
      <c r="AS26" s="93"/>
      <c r="AT26" s="24" t="str">
        <f t="shared" si="28"/>
        <v>- </v>
      </c>
      <c r="AU26" s="282" t="str">
        <f t="shared" si="29"/>
        <v>-</v>
      </c>
      <c r="AV26" s="25"/>
    </row>
    <row r="27" spans="2:48" ht="24">
      <c r="B27" s="533"/>
      <c r="C27" s="534" t="s">
        <v>11</v>
      </c>
      <c r="D27" s="535"/>
      <c r="E27" s="29" t="s">
        <v>15</v>
      </c>
      <c r="F27" s="86"/>
      <c r="G27" s="92"/>
      <c r="H27" s="24" t="str">
        <f t="shared" si="17"/>
        <v>-</v>
      </c>
      <c r="I27" s="86"/>
      <c r="J27" s="92"/>
      <c r="K27" s="24" t="str">
        <f t="shared" si="18"/>
        <v>-</v>
      </c>
      <c r="L27" s="86"/>
      <c r="M27" s="92"/>
      <c r="N27" s="24" t="str">
        <f t="shared" si="19"/>
        <v>-</v>
      </c>
      <c r="O27" s="86"/>
      <c r="P27" s="92"/>
      <c r="Q27" s="24" t="str">
        <f t="shared" si="20"/>
        <v>-</v>
      </c>
      <c r="R27" s="86"/>
      <c r="S27" s="92"/>
      <c r="T27" s="24" t="str">
        <f t="shared" si="21"/>
        <v>-</v>
      </c>
      <c r="U27" s="86"/>
      <c r="V27" s="92"/>
      <c r="W27" s="24" t="str">
        <f t="shared" si="22"/>
        <v>-</v>
      </c>
      <c r="X27" s="86"/>
      <c r="Y27" s="92"/>
      <c r="Z27" s="24" t="str">
        <f t="shared" si="23"/>
        <v>-</v>
      </c>
      <c r="AA27" s="86"/>
      <c r="AB27" s="92"/>
      <c r="AC27" s="24" t="str">
        <f t="shared" si="24"/>
        <v>-</v>
      </c>
      <c r="AD27" s="86"/>
      <c r="AE27" s="92"/>
      <c r="AF27" s="24" t="str">
        <f t="shared" si="25"/>
        <v>-</v>
      </c>
      <c r="AG27" s="86"/>
      <c r="AH27" s="92"/>
      <c r="AI27" s="24" t="str">
        <f t="shared" si="26"/>
        <v>-</v>
      </c>
      <c r="AJ27" s="86"/>
      <c r="AK27" s="92"/>
      <c r="AL27" s="24" t="str">
        <f t="shared" si="27"/>
        <v>-</v>
      </c>
      <c r="AM27" s="86"/>
      <c r="AN27" s="92"/>
      <c r="AO27" s="62" t="str">
        <f t="shared" si="30"/>
        <v>-</v>
      </c>
      <c r="AP27" s="63">
        <f t="shared" si="31"/>
        <v>0</v>
      </c>
      <c r="AQ27" s="33">
        <f t="shared" si="32"/>
        <v>0</v>
      </c>
      <c r="AR27" s="28" t="str">
        <f t="shared" si="33"/>
        <v>-</v>
      </c>
      <c r="AS27" s="93"/>
      <c r="AT27" s="24" t="str">
        <f t="shared" si="28"/>
        <v>- </v>
      </c>
      <c r="AU27" s="282" t="str">
        <f t="shared" si="29"/>
        <v>-</v>
      </c>
      <c r="AV27" s="25"/>
    </row>
    <row r="28" spans="2:48" ht="24">
      <c r="B28" s="533"/>
      <c r="C28" s="534" t="s">
        <v>12</v>
      </c>
      <c r="D28" s="535"/>
      <c r="E28" s="29" t="s">
        <v>16</v>
      </c>
      <c r="F28" s="86"/>
      <c r="G28" s="92"/>
      <c r="H28" s="24" t="str">
        <f t="shared" si="17"/>
        <v>-</v>
      </c>
      <c r="I28" s="86"/>
      <c r="J28" s="92"/>
      <c r="K28" s="24" t="str">
        <f t="shared" si="18"/>
        <v>-</v>
      </c>
      <c r="L28" s="86"/>
      <c r="M28" s="92"/>
      <c r="N28" s="24" t="str">
        <f t="shared" si="19"/>
        <v>-</v>
      </c>
      <c r="O28" s="86"/>
      <c r="P28" s="92"/>
      <c r="Q28" s="24" t="str">
        <f t="shared" si="20"/>
        <v>-</v>
      </c>
      <c r="R28" s="86"/>
      <c r="S28" s="92"/>
      <c r="T28" s="24" t="str">
        <f t="shared" si="21"/>
        <v>-</v>
      </c>
      <c r="U28" s="86"/>
      <c r="V28" s="92"/>
      <c r="W28" s="24" t="str">
        <f t="shared" si="22"/>
        <v>-</v>
      </c>
      <c r="X28" s="86"/>
      <c r="Y28" s="92"/>
      <c r="Z28" s="24" t="str">
        <f t="shared" si="23"/>
        <v>-</v>
      </c>
      <c r="AA28" s="86"/>
      <c r="AB28" s="92"/>
      <c r="AC28" s="24" t="str">
        <f t="shared" si="24"/>
        <v>-</v>
      </c>
      <c r="AD28" s="86"/>
      <c r="AE28" s="92"/>
      <c r="AF28" s="24" t="str">
        <f t="shared" si="25"/>
        <v>-</v>
      </c>
      <c r="AG28" s="86"/>
      <c r="AH28" s="92"/>
      <c r="AI28" s="24" t="str">
        <f t="shared" si="26"/>
        <v>-</v>
      </c>
      <c r="AJ28" s="86"/>
      <c r="AK28" s="92"/>
      <c r="AL28" s="24" t="str">
        <f t="shared" si="27"/>
        <v>-</v>
      </c>
      <c r="AM28" s="86"/>
      <c r="AN28" s="92"/>
      <c r="AO28" s="62" t="str">
        <f t="shared" si="30"/>
        <v>-</v>
      </c>
      <c r="AP28" s="63">
        <f t="shared" si="31"/>
        <v>0</v>
      </c>
      <c r="AQ28" s="33">
        <f t="shared" si="32"/>
        <v>0</v>
      </c>
      <c r="AR28" s="28" t="str">
        <f t="shared" si="33"/>
        <v>-</v>
      </c>
      <c r="AS28" s="93"/>
      <c r="AT28" s="24" t="str">
        <f t="shared" si="28"/>
        <v>- </v>
      </c>
      <c r="AU28" s="282" t="str">
        <f t="shared" si="29"/>
        <v>-</v>
      </c>
      <c r="AV28" s="25"/>
    </row>
    <row r="29" spans="2:48" ht="24">
      <c r="B29" s="533"/>
      <c r="C29" s="534" t="s">
        <v>13</v>
      </c>
      <c r="D29" s="535"/>
      <c r="E29" s="29" t="s">
        <v>16</v>
      </c>
      <c r="F29" s="86"/>
      <c r="G29" s="92"/>
      <c r="H29" s="24" t="str">
        <f t="shared" si="17"/>
        <v>-</v>
      </c>
      <c r="I29" s="86"/>
      <c r="J29" s="92"/>
      <c r="K29" s="24" t="str">
        <f t="shared" si="18"/>
        <v>-</v>
      </c>
      <c r="L29" s="86"/>
      <c r="M29" s="92"/>
      <c r="N29" s="24" t="str">
        <f t="shared" si="19"/>
        <v>-</v>
      </c>
      <c r="O29" s="86"/>
      <c r="P29" s="92"/>
      <c r="Q29" s="24" t="str">
        <f t="shared" si="20"/>
        <v>-</v>
      </c>
      <c r="R29" s="86"/>
      <c r="S29" s="92"/>
      <c r="T29" s="24" t="str">
        <f t="shared" si="21"/>
        <v>-</v>
      </c>
      <c r="U29" s="86"/>
      <c r="V29" s="92"/>
      <c r="W29" s="24" t="str">
        <f t="shared" si="22"/>
        <v>-</v>
      </c>
      <c r="X29" s="86"/>
      <c r="Y29" s="92"/>
      <c r="Z29" s="24" t="str">
        <f t="shared" si="23"/>
        <v>-</v>
      </c>
      <c r="AA29" s="86"/>
      <c r="AB29" s="92"/>
      <c r="AC29" s="24" t="str">
        <f t="shared" si="24"/>
        <v>-</v>
      </c>
      <c r="AD29" s="86"/>
      <c r="AE29" s="92"/>
      <c r="AF29" s="24" t="str">
        <f t="shared" si="25"/>
        <v>-</v>
      </c>
      <c r="AG29" s="86"/>
      <c r="AH29" s="92"/>
      <c r="AI29" s="24" t="str">
        <f t="shared" si="26"/>
        <v>-</v>
      </c>
      <c r="AJ29" s="86"/>
      <c r="AK29" s="92"/>
      <c r="AL29" s="24" t="str">
        <f t="shared" si="27"/>
        <v>-</v>
      </c>
      <c r="AM29" s="86"/>
      <c r="AN29" s="92"/>
      <c r="AO29" s="62" t="str">
        <f t="shared" si="30"/>
        <v>-</v>
      </c>
      <c r="AP29" s="63">
        <f t="shared" si="31"/>
        <v>0</v>
      </c>
      <c r="AQ29" s="33">
        <f t="shared" si="32"/>
        <v>0</v>
      </c>
      <c r="AR29" s="28" t="str">
        <f t="shared" si="33"/>
        <v>-</v>
      </c>
      <c r="AS29" s="93"/>
      <c r="AT29" s="24" t="str">
        <f t="shared" si="28"/>
        <v>- </v>
      </c>
      <c r="AU29" s="282" t="str">
        <f t="shared" si="29"/>
        <v>-</v>
      </c>
      <c r="AV29" s="25"/>
    </row>
    <row r="30" spans="2:48" ht="24">
      <c r="B30" s="533"/>
      <c r="C30" s="534" t="s">
        <v>14</v>
      </c>
      <c r="D30" s="535"/>
      <c r="E30" s="29" t="s">
        <v>16</v>
      </c>
      <c r="F30" s="86"/>
      <c r="G30" s="92"/>
      <c r="H30" s="24" t="str">
        <f t="shared" si="17"/>
        <v>-</v>
      </c>
      <c r="I30" s="86"/>
      <c r="J30" s="92"/>
      <c r="K30" s="24" t="str">
        <f t="shared" si="18"/>
        <v>-</v>
      </c>
      <c r="L30" s="86"/>
      <c r="M30" s="92"/>
      <c r="N30" s="24" t="str">
        <f t="shared" si="19"/>
        <v>-</v>
      </c>
      <c r="O30" s="86"/>
      <c r="P30" s="92"/>
      <c r="Q30" s="24" t="str">
        <f t="shared" si="20"/>
        <v>-</v>
      </c>
      <c r="R30" s="86"/>
      <c r="S30" s="92"/>
      <c r="T30" s="24" t="str">
        <f t="shared" si="21"/>
        <v>-</v>
      </c>
      <c r="U30" s="86"/>
      <c r="V30" s="92"/>
      <c r="W30" s="24" t="str">
        <f t="shared" si="22"/>
        <v>-</v>
      </c>
      <c r="X30" s="86"/>
      <c r="Y30" s="92"/>
      <c r="Z30" s="24" t="str">
        <f t="shared" si="23"/>
        <v>-</v>
      </c>
      <c r="AA30" s="86"/>
      <c r="AB30" s="92"/>
      <c r="AC30" s="24" t="str">
        <f t="shared" si="24"/>
        <v>-</v>
      </c>
      <c r="AD30" s="86"/>
      <c r="AE30" s="92"/>
      <c r="AF30" s="24" t="str">
        <f t="shared" si="25"/>
        <v>-</v>
      </c>
      <c r="AG30" s="86"/>
      <c r="AH30" s="92"/>
      <c r="AI30" s="24" t="str">
        <f t="shared" si="26"/>
        <v>-</v>
      </c>
      <c r="AJ30" s="86"/>
      <c r="AK30" s="92"/>
      <c r="AL30" s="24" t="str">
        <f t="shared" si="27"/>
        <v>-</v>
      </c>
      <c r="AM30" s="86"/>
      <c r="AN30" s="92"/>
      <c r="AO30" s="62" t="str">
        <f t="shared" si="30"/>
        <v>-</v>
      </c>
      <c r="AP30" s="63">
        <f t="shared" si="31"/>
        <v>0</v>
      </c>
      <c r="AQ30" s="33">
        <f t="shared" si="32"/>
        <v>0</v>
      </c>
      <c r="AR30" s="28" t="str">
        <f t="shared" si="33"/>
        <v>-</v>
      </c>
      <c r="AS30" s="93"/>
      <c r="AT30" s="24" t="str">
        <f t="shared" si="28"/>
        <v>- </v>
      </c>
      <c r="AU30" s="282" t="str">
        <f t="shared" si="29"/>
        <v>-</v>
      </c>
      <c r="AV30" s="25"/>
    </row>
    <row r="31" spans="2:48" ht="108" customHeight="1" thickBot="1">
      <c r="B31" s="517" t="s">
        <v>151</v>
      </c>
      <c r="C31" s="518"/>
      <c r="D31" s="518"/>
      <c r="E31" s="518"/>
      <c r="F31" s="519">
        <v>1</v>
      </c>
      <c r="G31" s="520"/>
      <c r="H31" s="520"/>
      <c r="I31" s="521"/>
      <c r="J31" s="522"/>
      <c r="K31" s="523"/>
      <c r="L31" s="508"/>
      <c r="M31" s="509"/>
      <c r="N31" s="514"/>
      <c r="O31" s="508"/>
      <c r="P31" s="509"/>
      <c r="Q31" s="514"/>
      <c r="R31" s="508"/>
      <c r="S31" s="509"/>
      <c r="T31" s="514"/>
      <c r="U31" s="508"/>
      <c r="V31" s="509"/>
      <c r="W31" s="514"/>
      <c r="X31" s="508"/>
      <c r="Y31" s="509"/>
      <c r="Z31" s="514"/>
      <c r="AA31" s="508"/>
      <c r="AB31" s="509"/>
      <c r="AC31" s="514"/>
      <c r="AD31" s="508"/>
      <c r="AE31" s="509"/>
      <c r="AF31" s="514"/>
      <c r="AG31" s="508"/>
      <c r="AH31" s="509"/>
      <c r="AI31" s="514"/>
      <c r="AJ31" s="508"/>
      <c r="AK31" s="509"/>
      <c r="AL31" s="514"/>
      <c r="AM31" s="508"/>
      <c r="AN31" s="509"/>
      <c r="AO31" s="524"/>
      <c r="AP31" s="525"/>
      <c r="AQ31" s="526"/>
      <c r="AR31" s="527"/>
      <c r="AS31" s="525"/>
      <c r="AT31" s="526"/>
      <c r="AU31" s="527"/>
      <c r="AV31" s="66"/>
    </row>
    <row r="32" spans="2:48" ht="12" customHeight="1" thickTop="1">
      <c r="B32" s="67"/>
      <c r="C32" s="67"/>
      <c r="D32" s="67"/>
      <c r="E32" s="67"/>
      <c r="F32" s="67"/>
      <c r="G32" s="55"/>
      <c r="H32" s="55"/>
      <c r="I32" s="67"/>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67"/>
      <c r="AQ32" s="55"/>
      <c r="AR32" s="55"/>
      <c r="AS32" s="67"/>
      <c r="AT32" s="55"/>
      <c r="AU32" s="66"/>
      <c r="AV32" s="66"/>
    </row>
    <row r="33" ht="24" customHeight="1">
      <c r="AP33" s="68" t="s">
        <v>89</v>
      </c>
    </row>
    <row r="34" ht="14.25" thickBot="1">
      <c r="AP34" s="69" t="s">
        <v>90</v>
      </c>
    </row>
    <row r="35" spans="2:48" ht="12" customHeight="1" thickTop="1">
      <c r="B35" s="497" t="s">
        <v>0</v>
      </c>
      <c r="C35" s="498"/>
      <c r="D35" s="499"/>
      <c r="E35" s="528" t="s">
        <v>1</v>
      </c>
      <c r="F35" s="560">
        <f>$F$5</f>
        <v>0</v>
      </c>
      <c r="G35" s="561"/>
      <c r="H35" s="562"/>
      <c r="I35" s="560">
        <f>IF(F35=12,1,F35+1)</f>
        <v>1</v>
      </c>
      <c r="J35" s="561"/>
      <c r="K35" s="562"/>
      <c r="L35" s="560">
        <f>IF(I35=12,1,I35+1)</f>
        <v>2</v>
      </c>
      <c r="M35" s="561"/>
      <c r="N35" s="562"/>
      <c r="O35" s="560">
        <f>IF(L35=12,1,L35+1)</f>
        <v>3</v>
      </c>
      <c r="P35" s="561"/>
      <c r="Q35" s="562"/>
      <c r="R35" s="560">
        <f>IF(O35=12,1,O35+1)</f>
        <v>4</v>
      </c>
      <c r="S35" s="561"/>
      <c r="T35" s="562"/>
      <c r="U35" s="560">
        <f>IF(R35=12,1,R35+1)</f>
        <v>5</v>
      </c>
      <c r="V35" s="561"/>
      <c r="W35" s="562"/>
      <c r="X35" s="560">
        <f>IF(U35=12,1,U35+1)</f>
        <v>6</v>
      </c>
      <c r="Y35" s="561"/>
      <c r="Z35" s="562"/>
      <c r="AA35" s="560">
        <f>IF(X35=12,1,X35+1)</f>
        <v>7</v>
      </c>
      <c r="AB35" s="561"/>
      <c r="AC35" s="562"/>
      <c r="AD35" s="560">
        <f>IF(AA35=12,1,AA35+1)</f>
        <v>8</v>
      </c>
      <c r="AE35" s="561"/>
      <c r="AF35" s="562"/>
      <c r="AG35" s="560">
        <f>IF(AD35=12,1,AD35+1)</f>
        <v>9</v>
      </c>
      <c r="AH35" s="561"/>
      <c r="AI35" s="562"/>
      <c r="AJ35" s="560">
        <f>IF(AG35=12,1,AG35+1)</f>
        <v>10</v>
      </c>
      <c r="AK35" s="561"/>
      <c r="AL35" s="562"/>
      <c r="AM35" s="563">
        <f>IF(AJ35=12,1,AJ35+1)</f>
        <v>11</v>
      </c>
      <c r="AN35" s="564"/>
      <c r="AO35" s="565"/>
      <c r="AP35" s="530" t="s">
        <v>95</v>
      </c>
      <c r="AQ35" s="531"/>
      <c r="AR35" s="532"/>
      <c r="AS35" s="531" t="s">
        <v>96</v>
      </c>
      <c r="AT35" s="531"/>
      <c r="AU35" s="532"/>
      <c r="AV35" s="12"/>
    </row>
    <row r="36" spans="1:48" ht="36" customHeight="1" thickBot="1">
      <c r="A36" s="45"/>
      <c r="B36" s="500"/>
      <c r="C36" s="501"/>
      <c r="D36" s="502"/>
      <c r="E36" s="529"/>
      <c r="F36" s="13" t="s">
        <v>2</v>
      </c>
      <c r="G36" s="13" t="s">
        <v>3</v>
      </c>
      <c r="H36" s="14" t="s">
        <v>4</v>
      </c>
      <c r="I36" s="13" t="s">
        <v>2</v>
      </c>
      <c r="J36" s="13" t="s">
        <v>3</v>
      </c>
      <c r="K36" s="14" t="s">
        <v>4</v>
      </c>
      <c r="L36" s="13" t="s">
        <v>2</v>
      </c>
      <c r="M36" s="13" t="s">
        <v>3</v>
      </c>
      <c r="N36" s="14" t="s">
        <v>4</v>
      </c>
      <c r="O36" s="13" t="s">
        <v>2</v>
      </c>
      <c r="P36" s="13" t="s">
        <v>3</v>
      </c>
      <c r="Q36" s="14" t="s">
        <v>4</v>
      </c>
      <c r="R36" s="13" t="s">
        <v>2</v>
      </c>
      <c r="S36" s="13" t="s">
        <v>3</v>
      </c>
      <c r="T36" s="14" t="s">
        <v>4</v>
      </c>
      <c r="U36" s="13" t="s">
        <v>2</v>
      </c>
      <c r="V36" s="13" t="s">
        <v>3</v>
      </c>
      <c r="W36" s="14" t="s">
        <v>4</v>
      </c>
      <c r="X36" s="13" t="s">
        <v>2</v>
      </c>
      <c r="Y36" s="13" t="s">
        <v>3</v>
      </c>
      <c r="Z36" s="14" t="s">
        <v>4</v>
      </c>
      <c r="AA36" s="13" t="s">
        <v>2</v>
      </c>
      <c r="AB36" s="13" t="s">
        <v>3</v>
      </c>
      <c r="AC36" s="14" t="s">
        <v>4</v>
      </c>
      <c r="AD36" s="13" t="s">
        <v>2</v>
      </c>
      <c r="AE36" s="13" t="s">
        <v>3</v>
      </c>
      <c r="AF36" s="14" t="s">
        <v>4</v>
      </c>
      <c r="AG36" s="13" t="s">
        <v>2</v>
      </c>
      <c r="AH36" s="13" t="s">
        <v>3</v>
      </c>
      <c r="AI36" s="14" t="s">
        <v>4</v>
      </c>
      <c r="AJ36" s="13" t="s">
        <v>2</v>
      </c>
      <c r="AK36" s="13" t="s">
        <v>3</v>
      </c>
      <c r="AL36" s="15" t="s">
        <v>4</v>
      </c>
      <c r="AM36" s="13" t="s">
        <v>2</v>
      </c>
      <c r="AN36" s="13" t="s">
        <v>3</v>
      </c>
      <c r="AO36" s="15" t="s">
        <v>4</v>
      </c>
      <c r="AP36" s="70" t="s">
        <v>108</v>
      </c>
      <c r="AQ36" s="13" t="s">
        <v>109</v>
      </c>
      <c r="AR36" s="71" t="s">
        <v>110</v>
      </c>
      <c r="AS36" s="72" t="s">
        <v>111</v>
      </c>
      <c r="AT36" s="14" t="s">
        <v>166</v>
      </c>
      <c r="AU36" s="71" t="s">
        <v>5</v>
      </c>
      <c r="AV36" s="12"/>
    </row>
    <row r="37" spans="2:48" ht="24" customHeight="1" thickTop="1">
      <c r="B37" s="503" t="s">
        <v>98</v>
      </c>
      <c r="C37" s="73" t="s">
        <v>7</v>
      </c>
      <c r="D37" s="94">
        <v>0.000518</v>
      </c>
      <c r="E37" s="74" t="s">
        <v>176</v>
      </c>
      <c r="F37" s="95"/>
      <c r="G37" s="75">
        <f>IF(ISERROR(G23*$D37),"-",(G23*$D37))</f>
        <v>0</v>
      </c>
      <c r="H37" s="24" t="str">
        <f aca="true" t="shared" si="34" ref="H37:H46">IF(ISERROR((G37-F37)/F37),"-",((G37-F37)/F37))</f>
        <v>-</v>
      </c>
      <c r="I37" s="95"/>
      <c r="J37" s="75">
        <f>IF(ISERROR(J23*$D37),"-",(J23*$D37))</f>
        <v>0</v>
      </c>
      <c r="K37" s="24" t="str">
        <f aca="true" t="shared" si="35" ref="K37:K45">IF(ISERROR((J37-I37)/I37),"-",((J37-I37)/I37))</f>
        <v>-</v>
      </c>
      <c r="L37" s="95"/>
      <c r="M37" s="75">
        <f>IF(ISERROR(M23*$D37),"-",(M23*$D37))</f>
        <v>0</v>
      </c>
      <c r="N37" s="24" t="str">
        <f aca="true" t="shared" si="36" ref="N37:N45">IF(ISERROR((M37-L37)/L37),"-",((M37-L37)/L37))</f>
        <v>-</v>
      </c>
      <c r="O37" s="95"/>
      <c r="P37" s="75">
        <f>IF(ISERROR(P23*$D37),"-",(P23*$D37))</f>
        <v>0</v>
      </c>
      <c r="Q37" s="24" t="str">
        <f aca="true" t="shared" si="37" ref="Q37:Q45">IF(ISERROR((P37-O37)/O37),"-",((P37-O37)/O37))</f>
        <v>-</v>
      </c>
      <c r="R37" s="95"/>
      <c r="S37" s="75">
        <f>IF(ISERROR(S23*$D37),"-",(S23*$D37))</f>
        <v>0</v>
      </c>
      <c r="T37" s="24" t="str">
        <f aca="true" t="shared" si="38" ref="T37:T45">IF(ISERROR((S37-R37)/R37),"-",((S37-R37)/R37))</f>
        <v>-</v>
      </c>
      <c r="U37" s="95"/>
      <c r="V37" s="75">
        <f>IF(ISERROR(V23*$D37),"-",(V23*$D37))</f>
        <v>0</v>
      </c>
      <c r="W37" s="24" t="str">
        <f aca="true" t="shared" si="39" ref="W37:W45">IF(ISERROR((V37-U37)/U37),"-",((V37-U37)/U37))</f>
        <v>-</v>
      </c>
      <c r="X37" s="95"/>
      <c r="Y37" s="75">
        <f>IF(ISERROR(Y23*$D37),"-",(Y23*$D37))</f>
        <v>0</v>
      </c>
      <c r="Z37" s="24" t="str">
        <f aca="true" t="shared" si="40" ref="Z37:Z45">IF(ISERROR((Y37-X37)/X37),"-",((Y37-X37)/X37))</f>
        <v>-</v>
      </c>
      <c r="AA37" s="95"/>
      <c r="AB37" s="75">
        <f>IF(ISERROR(AB23*$D37),"-",(AB23*$D37))</f>
        <v>0</v>
      </c>
      <c r="AC37" s="24" t="str">
        <f aca="true" t="shared" si="41" ref="AC37:AC45">IF(ISERROR((AB37-AA37)/AA37),"-",((AB37-AA37)/AA37))</f>
        <v>-</v>
      </c>
      <c r="AD37" s="95"/>
      <c r="AE37" s="75">
        <f>IF(ISERROR(AE23*$D37),"-",(AE23*$D37))</f>
        <v>0</v>
      </c>
      <c r="AF37" s="24" t="str">
        <f aca="true" t="shared" si="42" ref="AF37:AF45">IF(ISERROR((AE37-AD37)/AD37),"-",((AE37-AD37)/AD37))</f>
        <v>-</v>
      </c>
      <c r="AG37" s="95"/>
      <c r="AH37" s="75">
        <f>IF(ISERROR(AH23*$D37),"-",(AH23*$D37))</f>
        <v>0</v>
      </c>
      <c r="AI37" s="24" t="str">
        <f aca="true" t="shared" si="43" ref="AI37:AI45">IF(ISERROR((AH37-AG37)/AG37),"-",((AH37-AG37)/AG37))</f>
        <v>-</v>
      </c>
      <c r="AJ37" s="95"/>
      <c r="AK37" s="75">
        <f>IF(ISERROR(AK23*$D37),"-",(AK23*$D37))</f>
        <v>0</v>
      </c>
      <c r="AL37" s="24" t="str">
        <f aca="true" t="shared" si="44" ref="AL37:AL45">IF(ISERROR((AK37-AJ37)/AJ37),"-",((AK37-AJ37)/AJ37))</f>
        <v>-</v>
      </c>
      <c r="AM37" s="95"/>
      <c r="AN37" s="75">
        <f>IF(ISERROR(AN23*$D37),"-",(AN23*$D37))</f>
        <v>0</v>
      </c>
      <c r="AO37" s="62" t="str">
        <f aca="true" t="shared" si="45" ref="AO37:AO46">IF(ISERROR((AN37-AM37)/AM37),"-",((AN37-AM37)/AM37))</f>
        <v>-</v>
      </c>
      <c r="AP37" s="177">
        <f aca="true" t="shared" si="46" ref="AP37:AP44">IF(ISERROR(SUM(F37,I37,L37,O37,R37,U37,X37,AA37,AD37,AG37,AJ37,AM37,)),"-",(SUM(F37,I37,L37,O37,R37,U37,X37,AA37,AD37,AG37,AJ37,AM37,)))</f>
        <v>0</v>
      </c>
      <c r="AQ37" s="80">
        <f aca="true" t="shared" si="47" ref="AQ37:AQ45">IF(ISERROR(SUM(G37,J37,M37,P37,S37,V37,Y37,AB37,AE37,AH37,AK37,AN37)),"-",SUM(G37,J37,M37,P37,S37,V37,Y37,AB37,AE37,AH37,AK37,AN37))</f>
        <v>0</v>
      </c>
      <c r="AR37" s="76" t="str">
        <f>IF(ISERROR((AQ37-AP37)/AP37),"-",((AQ37-AP37)/AP37))</f>
        <v>-</v>
      </c>
      <c r="AS37" s="77">
        <f>IF(ISERROR(AS23*$D37),"-",(AS23*$D37))</f>
        <v>0</v>
      </c>
      <c r="AT37" s="178" t="str">
        <f>IF(ISERROR(ROUND((AQ37-AS37)/AS37*-1,14)),"-",(ROUND((AQ37-AS37)/AS37*-1,14)))</f>
        <v>-</v>
      </c>
      <c r="AU37" s="411" t="str">
        <f aca="true" t="shared" si="48" ref="AU37:AU46">IF(ISERROR((AQ37-AS37)/AS37),"-",(IF(AT37&gt;=0.1,"☆☆☆",IF(AND(0.1&gt;AT37,AT37&gt;=0),"☆",IF(AND(0&gt;AT37,AT37&gt;=-0.1),"▲","×")))))</f>
        <v>-</v>
      </c>
      <c r="AV37" s="25"/>
    </row>
    <row r="38" spans="2:48" ht="24" customHeight="1">
      <c r="B38" s="504"/>
      <c r="C38" s="64" t="s">
        <v>8</v>
      </c>
      <c r="D38" s="96">
        <v>0.000518</v>
      </c>
      <c r="E38" s="79" t="s">
        <v>176</v>
      </c>
      <c r="F38" s="95"/>
      <c r="G38" s="82">
        <f>IF(ISERROR(G24*$D38),"-",(G24*$D38))</f>
        <v>0</v>
      </c>
      <c r="H38" s="24" t="str">
        <f t="shared" si="34"/>
        <v>-</v>
      </c>
      <c r="I38" s="95"/>
      <c r="J38" s="82">
        <f>IF(ISERROR(J24*$D38),"-",(J24*$D38))</f>
        <v>0</v>
      </c>
      <c r="K38" s="24" t="str">
        <f t="shared" si="35"/>
        <v>-</v>
      </c>
      <c r="L38" s="95"/>
      <c r="M38" s="82">
        <f>IF(ISERROR(M24*$D38),"-",(M24*$D38))</f>
        <v>0</v>
      </c>
      <c r="N38" s="24" t="str">
        <f t="shared" si="36"/>
        <v>-</v>
      </c>
      <c r="O38" s="95"/>
      <c r="P38" s="82">
        <f>IF(ISERROR(P24*$D38),"-",(P24*$D38))</f>
        <v>0</v>
      </c>
      <c r="Q38" s="24" t="str">
        <f t="shared" si="37"/>
        <v>-</v>
      </c>
      <c r="R38" s="95"/>
      <c r="S38" s="82">
        <f>IF(ISERROR(S24*$D38),"-",(S24*$D38))</f>
        <v>0</v>
      </c>
      <c r="T38" s="24" t="str">
        <f t="shared" si="38"/>
        <v>-</v>
      </c>
      <c r="U38" s="95"/>
      <c r="V38" s="82">
        <f>IF(ISERROR(V24*$D38),"-",(V24*$D38))</f>
        <v>0</v>
      </c>
      <c r="W38" s="24" t="str">
        <f t="shared" si="39"/>
        <v>-</v>
      </c>
      <c r="X38" s="95"/>
      <c r="Y38" s="82">
        <f>IF(ISERROR(Y24*$D38),"-",(Y24*$D38))</f>
        <v>0</v>
      </c>
      <c r="Z38" s="24" t="str">
        <f t="shared" si="40"/>
        <v>-</v>
      </c>
      <c r="AA38" s="95"/>
      <c r="AB38" s="82">
        <f>IF(ISERROR(AB24*$D38),"-",(AB24*$D38))</f>
        <v>0</v>
      </c>
      <c r="AC38" s="24" t="str">
        <f t="shared" si="41"/>
        <v>-</v>
      </c>
      <c r="AD38" s="95"/>
      <c r="AE38" s="82">
        <f>IF(ISERROR(AE24*$D38),"-",(AE24*$D38))</f>
        <v>0</v>
      </c>
      <c r="AF38" s="24" t="str">
        <f t="shared" si="42"/>
        <v>-</v>
      </c>
      <c r="AG38" s="95"/>
      <c r="AH38" s="82">
        <f>IF(ISERROR(AH24*$D38),"-",(AH24*$D38))</f>
        <v>0</v>
      </c>
      <c r="AI38" s="24" t="str">
        <f t="shared" si="43"/>
        <v>-</v>
      </c>
      <c r="AJ38" s="95"/>
      <c r="AK38" s="82">
        <f>IF(ISERROR(AK24*$D38),"-",(AK24*$D38))</f>
        <v>0</v>
      </c>
      <c r="AL38" s="24" t="str">
        <f t="shared" si="44"/>
        <v>-</v>
      </c>
      <c r="AM38" s="95"/>
      <c r="AN38" s="82">
        <f>IF(ISERROR(AN24*$D38),"-",(AN24*$D38))</f>
        <v>0</v>
      </c>
      <c r="AO38" s="62" t="str">
        <f t="shared" si="45"/>
        <v>-</v>
      </c>
      <c r="AP38" s="177">
        <f t="shared" si="46"/>
        <v>0</v>
      </c>
      <c r="AQ38" s="80">
        <f t="shared" si="47"/>
        <v>0</v>
      </c>
      <c r="AR38" s="76" t="str">
        <f aca="true" t="shared" si="49" ref="AR38:AR44">IF(ISERROR((AQ38-AP38)/AP38),"-",((AQ38-AP38)/AP38))</f>
        <v>-</v>
      </c>
      <c r="AS38" s="77">
        <f>IF(ISERROR(AS24*$D38),"-",(AS24*$D38))</f>
        <v>0</v>
      </c>
      <c r="AT38" s="78" t="str">
        <f aca="true" t="shared" si="50" ref="AT38:AT46">IF(ISERROR(ROUND((AQ38-AS38)/AS38*-1,14)),"-",(ROUND((AQ38-AS38)/AS38*-1,14)))</f>
        <v>-</v>
      </c>
      <c r="AU38" s="309" t="str">
        <f t="shared" si="48"/>
        <v>-</v>
      </c>
      <c r="AV38" s="25"/>
    </row>
    <row r="39" spans="2:48" ht="24" customHeight="1">
      <c r="B39" s="504"/>
      <c r="C39" s="64" t="s">
        <v>99</v>
      </c>
      <c r="D39" s="81">
        <v>0.0022299999999999998</v>
      </c>
      <c r="E39" s="79" t="s">
        <v>80</v>
      </c>
      <c r="F39" s="95"/>
      <c r="G39" s="82">
        <f>IF(ISERROR(IF($D25="中圧",G25*0.957*$D39,G25*0.967*$D39)),"-",(IF($D25="中圧",G25*0.957*$D39,G25*0.967*$D39)))</f>
        <v>0</v>
      </c>
      <c r="H39" s="24" t="str">
        <f t="shared" si="34"/>
        <v>-</v>
      </c>
      <c r="I39" s="95"/>
      <c r="J39" s="82">
        <f>IF(ISERROR(IF($D25="中圧",J25*0.957*$D39,J25*0.967*$D39)),"-",(IF($D25="中圧",J25*0.957*$D39,J25*0.967*$D39)))</f>
        <v>0</v>
      </c>
      <c r="K39" s="24" t="str">
        <f t="shared" si="35"/>
        <v>-</v>
      </c>
      <c r="L39" s="95"/>
      <c r="M39" s="82">
        <f>IF(ISERROR(IF($D25="中圧",M25*0.957*$D39,M25*0.967*$D39)),"-",(IF($D25="中圧",M25*0.957*$D39,M25*0.967*$D39)))</f>
        <v>0</v>
      </c>
      <c r="N39" s="24" t="str">
        <f t="shared" si="36"/>
        <v>-</v>
      </c>
      <c r="O39" s="95"/>
      <c r="P39" s="82">
        <f>IF(ISERROR(IF($D25="中圧",P25*0.957*$D39,P25*0.967*$D39)),"-",(IF($D25="中圧",P25*0.957*$D39,P25*0.967*$D39)))</f>
        <v>0</v>
      </c>
      <c r="Q39" s="24" t="str">
        <f t="shared" si="37"/>
        <v>-</v>
      </c>
      <c r="R39" s="95"/>
      <c r="S39" s="82">
        <f>IF(ISERROR(IF($D25="中圧",S25*0.957*$D39,S25*0.967*$D39)),"-",(IF($D25="中圧",S25*0.957*$D39,S25*0.967*$D39)))</f>
        <v>0</v>
      </c>
      <c r="T39" s="24" t="str">
        <f t="shared" si="38"/>
        <v>-</v>
      </c>
      <c r="U39" s="95"/>
      <c r="V39" s="82">
        <f>IF(ISERROR(IF($D25="中圧",V25*0.957*$D39,V25*0.967*$D39)),"-",(IF($D25="中圧",V25*0.957*$D39,V25*0.967*$D39)))</f>
        <v>0</v>
      </c>
      <c r="W39" s="24" t="str">
        <f t="shared" si="39"/>
        <v>-</v>
      </c>
      <c r="X39" s="95"/>
      <c r="Y39" s="82">
        <f>IF(ISERROR(IF($D25="中圧",Y25*0.957*$D39,Y25*0.967*$D39)),"-",(IF($D25="中圧",Y25*0.957*$D39,Y25*0.967*$D39)))</f>
        <v>0</v>
      </c>
      <c r="Z39" s="24" t="str">
        <f t="shared" si="40"/>
        <v>-</v>
      </c>
      <c r="AA39" s="95"/>
      <c r="AB39" s="82">
        <f>IF(ISERROR(IF($D25="中圧",AB25*0.957*$D39,AB25*0.967*$D39)),"-",(IF($D25="中圧",AB25*0.957*$D39,AB25*0.967*$D39)))</f>
        <v>0</v>
      </c>
      <c r="AC39" s="24" t="str">
        <f t="shared" si="41"/>
        <v>-</v>
      </c>
      <c r="AD39" s="95"/>
      <c r="AE39" s="82">
        <f>IF(ISERROR(IF($D25="中圧",AE25*0.957*$D39,AE25*0.967*$D39)),"-",(IF($D25="中圧",AE25*0.957*$D39,AE25*0.967*$D39)))</f>
        <v>0</v>
      </c>
      <c r="AF39" s="24" t="str">
        <f t="shared" si="42"/>
        <v>-</v>
      </c>
      <c r="AG39" s="95"/>
      <c r="AH39" s="82">
        <f>IF(ISERROR(IF($D25="中圧",AH25*0.957*$D39,AH25*0.967*$D39)),"-",(IF($D25="中圧",AH25*0.957*$D39,AH25*0.967*$D39)))</f>
        <v>0</v>
      </c>
      <c r="AI39" s="24" t="str">
        <f t="shared" si="43"/>
        <v>-</v>
      </c>
      <c r="AJ39" s="95"/>
      <c r="AK39" s="82">
        <f>IF(ISERROR(IF($D25="中圧",AK25*0.957*$D39,AK25*0.967*$D39)),"-",(IF($D25="中圧",AK25*0.957*$D39,AK25*0.967*$D39)))</f>
        <v>0</v>
      </c>
      <c r="AL39" s="24" t="str">
        <f t="shared" si="44"/>
        <v>-</v>
      </c>
      <c r="AM39" s="95"/>
      <c r="AN39" s="82">
        <f>IF(ISERROR(IF($D25="中圧",AN25*0.957*$D39,AN25*0.967*$D39)),"-",(IF($D25="中圧",AN25*0.957*$D39,AN25*0.967*$D39)))</f>
        <v>0</v>
      </c>
      <c r="AO39" s="62" t="str">
        <f t="shared" si="45"/>
        <v>-</v>
      </c>
      <c r="AP39" s="177">
        <f t="shared" si="46"/>
        <v>0</v>
      </c>
      <c r="AQ39" s="80">
        <f t="shared" si="47"/>
        <v>0</v>
      </c>
      <c r="AR39" s="76" t="str">
        <f t="shared" si="49"/>
        <v>-</v>
      </c>
      <c r="AS39" s="77">
        <f>IF(ISERROR(IF($D25="中圧",AS25*0.957*$D39,AS25*0.967*$D39)),"-",(IF($D25="中圧",AS25*0.957*$D39,AS25*0.967*$D39)))</f>
        <v>0</v>
      </c>
      <c r="AT39" s="78" t="str">
        <f t="shared" si="50"/>
        <v>-</v>
      </c>
      <c r="AU39" s="309" t="str">
        <f t="shared" si="48"/>
        <v>-</v>
      </c>
      <c r="AV39" s="25"/>
    </row>
    <row r="40" spans="2:48" ht="24" customHeight="1">
      <c r="B40" s="504"/>
      <c r="C40" s="64" t="s">
        <v>10</v>
      </c>
      <c r="D40" s="81">
        <v>0.003</v>
      </c>
      <c r="E40" s="79" t="s">
        <v>81</v>
      </c>
      <c r="F40" s="95"/>
      <c r="G40" s="82">
        <f>IF(ISERROR(G26*$D40),"-",(G26*$D40))</f>
        <v>0</v>
      </c>
      <c r="H40" s="24" t="str">
        <f t="shared" si="34"/>
        <v>-</v>
      </c>
      <c r="I40" s="95"/>
      <c r="J40" s="82">
        <f>IF(ISERROR(J26*$D40),"-",(J26*$D40))</f>
        <v>0</v>
      </c>
      <c r="K40" s="24" t="str">
        <f t="shared" si="35"/>
        <v>-</v>
      </c>
      <c r="L40" s="95"/>
      <c r="M40" s="82">
        <f>IF(ISERROR(M26*$D40),"-",(M26*$D40))</f>
        <v>0</v>
      </c>
      <c r="N40" s="24" t="str">
        <f t="shared" si="36"/>
        <v>-</v>
      </c>
      <c r="O40" s="95"/>
      <c r="P40" s="82">
        <f>IF(ISERROR(P26*$D40),"-",(P26*$D40))</f>
        <v>0</v>
      </c>
      <c r="Q40" s="24" t="str">
        <f>IF(ISERROR((P40-O40)/O40),"-",((P40-O40)/O40))</f>
        <v>-</v>
      </c>
      <c r="R40" s="95"/>
      <c r="S40" s="82">
        <f>IF(ISERROR(S26*$D40),"-",(S26*$D40))</f>
        <v>0</v>
      </c>
      <c r="T40" s="24" t="str">
        <f t="shared" si="38"/>
        <v>-</v>
      </c>
      <c r="U40" s="95"/>
      <c r="V40" s="82">
        <f>IF(ISERROR(V26*$D40),"-",(V26*$D40))</f>
        <v>0</v>
      </c>
      <c r="W40" s="24" t="str">
        <f t="shared" si="39"/>
        <v>-</v>
      </c>
      <c r="X40" s="95"/>
      <c r="Y40" s="82">
        <f>IF(ISERROR(Y26*$D40),"-",(Y26*$D40))</f>
        <v>0</v>
      </c>
      <c r="Z40" s="24" t="str">
        <f t="shared" si="40"/>
        <v>-</v>
      </c>
      <c r="AA40" s="95"/>
      <c r="AB40" s="82">
        <f>IF(ISERROR(AB26*$D40),"-",(AB26*$D40))</f>
        <v>0</v>
      </c>
      <c r="AC40" s="24" t="str">
        <f t="shared" si="41"/>
        <v>-</v>
      </c>
      <c r="AD40" s="95"/>
      <c r="AE40" s="82">
        <f>IF(ISERROR(AE26*$D40),"-",(AE26*$D40))</f>
        <v>0</v>
      </c>
      <c r="AF40" s="24" t="str">
        <f t="shared" si="42"/>
        <v>-</v>
      </c>
      <c r="AG40" s="95"/>
      <c r="AH40" s="82">
        <f>IF(ISERROR(AH26*$D40),"-",(AH26*$D40))</f>
        <v>0</v>
      </c>
      <c r="AI40" s="24" t="str">
        <f t="shared" si="43"/>
        <v>-</v>
      </c>
      <c r="AJ40" s="95"/>
      <c r="AK40" s="82">
        <f>IF(ISERROR(AK26*$D40),"-",(AK26*$D40))</f>
        <v>0</v>
      </c>
      <c r="AL40" s="24" t="str">
        <f t="shared" si="44"/>
        <v>-</v>
      </c>
      <c r="AM40" s="95"/>
      <c r="AN40" s="82">
        <f>IF(ISERROR(AN26*$D40),"-",(AN26*$D40))</f>
        <v>0</v>
      </c>
      <c r="AO40" s="62" t="str">
        <f t="shared" si="45"/>
        <v>-</v>
      </c>
      <c r="AP40" s="177">
        <f t="shared" si="46"/>
        <v>0</v>
      </c>
      <c r="AQ40" s="80">
        <f t="shared" si="47"/>
        <v>0</v>
      </c>
      <c r="AR40" s="76" t="str">
        <f t="shared" si="49"/>
        <v>-</v>
      </c>
      <c r="AS40" s="77">
        <f>IF(ISERROR(AS26*$D40),"-",(AS26*$D40))</f>
        <v>0</v>
      </c>
      <c r="AT40" s="78" t="str">
        <f t="shared" si="50"/>
        <v>-</v>
      </c>
      <c r="AU40" s="309" t="str">
        <f t="shared" si="48"/>
        <v>-</v>
      </c>
      <c r="AV40" s="25"/>
    </row>
    <row r="41" spans="2:48" ht="24" customHeight="1">
      <c r="B41" s="504"/>
      <c r="C41" s="64" t="s">
        <v>11</v>
      </c>
      <c r="D41" s="81">
        <v>0.0027</v>
      </c>
      <c r="E41" s="79" t="s">
        <v>81</v>
      </c>
      <c r="F41" s="95"/>
      <c r="G41" s="82">
        <f>IF(ISERROR(G27*$D41),"-",(G27*$D41))</f>
        <v>0</v>
      </c>
      <c r="H41" s="24" t="str">
        <f t="shared" si="34"/>
        <v>-</v>
      </c>
      <c r="I41" s="95"/>
      <c r="J41" s="82">
        <f>IF(ISERROR(J27*$D41),"-",(J27*$D41))</f>
        <v>0</v>
      </c>
      <c r="K41" s="24" t="str">
        <f t="shared" si="35"/>
        <v>-</v>
      </c>
      <c r="L41" s="95"/>
      <c r="M41" s="82">
        <f>IF(ISERROR(M27*$D41),"-",(M27*$D41))</f>
        <v>0</v>
      </c>
      <c r="N41" s="24" t="str">
        <f t="shared" si="36"/>
        <v>-</v>
      </c>
      <c r="O41" s="95"/>
      <c r="P41" s="82">
        <f>IF(ISERROR(P27*$D41),"-",(P27*$D41))</f>
        <v>0</v>
      </c>
      <c r="Q41" s="24" t="str">
        <f>IF(ISERROR((P41-O41)/O41),"-",((P41-O41)/O41))</f>
        <v>-</v>
      </c>
      <c r="R41" s="95"/>
      <c r="S41" s="82">
        <f>IF(ISERROR(S27*$D41),"-",(S27*$D41))</f>
        <v>0</v>
      </c>
      <c r="T41" s="24" t="str">
        <f t="shared" si="38"/>
        <v>-</v>
      </c>
      <c r="U41" s="95"/>
      <c r="V41" s="82">
        <f>IF(ISERROR(V27*$D41),"-",(V27*$D41))</f>
        <v>0</v>
      </c>
      <c r="W41" s="24" t="str">
        <f t="shared" si="39"/>
        <v>-</v>
      </c>
      <c r="X41" s="95"/>
      <c r="Y41" s="82">
        <f>IF(ISERROR(Y27*$D41),"-",(Y27*$D41))</f>
        <v>0</v>
      </c>
      <c r="Z41" s="24" t="str">
        <f t="shared" si="40"/>
        <v>-</v>
      </c>
      <c r="AA41" s="95"/>
      <c r="AB41" s="82">
        <f>IF(ISERROR(AB27*$D41),"-",(AB27*$D41))</f>
        <v>0</v>
      </c>
      <c r="AC41" s="24" t="str">
        <f t="shared" si="41"/>
        <v>-</v>
      </c>
      <c r="AD41" s="95"/>
      <c r="AE41" s="82">
        <f>IF(ISERROR(AE27*$D41),"-",(AE27*$D41))</f>
        <v>0</v>
      </c>
      <c r="AF41" s="24" t="str">
        <f t="shared" si="42"/>
        <v>-</v>
      </c>
      <c r="AG41" s="95"/>
      <c r="AH41" s="82">
        <f>IF(ISERROR(AH27*$D41),"-",(AH27*$D41))</f>
        <v>0</v>
      </c>
      <c r="AI41" s="24" t="str">
        <f t="shared" si="43"/>
        <v>-</v>
      </c>
      <c r="AJ41" s="95"/>
      <c r="AK41" s="82">
        <f>IF(ISERROR(AK27*$D41),"-",(AK27*$D41))</f>
        <v>0</v>
      </c>
      <c r="AL41" s="24" t="str">
        <f t="shared" si="44"/>
        <v>-</v>
      </c>
      <c r="AM41" s="95"/>
      <c r="AN41" s="82">
        <f>IF(ISERROR(AN27*$D41),"-",(AN27*$D41))</f>
        <v>0</v>
      </c>
      <c r="AO41" s="62" t="str">
        <f t="shared" si="45"/>
        <v>-</v>
      </c>
      <c r="AP41" s="177">
        <f t="shared" si="46"/>
        <v>0</v>
      </c>
      <c r="AQ41" s="80">
        <f t="shared" si="47"/>
        <v>0</v>
      </c>
      <c r="AR41" s="76" t="str">
        <f t="shared" si="49"/>
        <v>-</v>
      </c>
      <c r="AS41" s="77">
        <f>IF(ISERROR(AS27*$D41),"-",(AS27*$D41))</f>
        <v>0</v>
      </c>
      <c r="AT41" s="78" t="str">
        <f t="shared" si="50"/>
        <v>-</v>
      </c>
      <c r="AU41" s="309" t="str">
        <f t="shared" si="48"/>
        <v>-</v>
      </c>
      <c r="AV41" s="25"/>
    </row>
    <row r="42" spans="2:48" ht="24" customHeight="1">
      <c r="B42" s="504"/>
      <c r="C42" s="64" t="s">
        <v>12</v>
      </c>
      <c r="D42" s="81">
        <v>0.00249</v>
      </c>
      <c r="E42" s="79" t="s">
        <v>82</v>
      </c>
      <c r="F42" s="95"/>
      <c r="G42" s="82">
        <f>IF(ISERROR(G28*$D42),"-",(G28*$D42))</f>
        <v>0</v>
      </c>
      <c r="H42" s="24" t="str">
        <f t="shared" si="34"/>
        <v>-</v>
      </c>
      <c r="I42" s="95"/>
      <c r="J42" s="82">
        <f>IF(ISERROR(J28*$D42),"-",(J28*$D42))</f>
        <v>0</v>
      </c>
      <c r="K42" s="24" t="str">
        <f t="shared" si="35"/>
        <v>-</v>
      </c>
      <c r="L42" s="95"/>
      <c r="M42" s="82">
        <f>IF(ISERROR(M28*$D42),"-",(M28*$D42))</f>
        <v>0</v>
      </c>
      <c r="N42" s="24" t="str">
        <f t="shared" si="36"/>
        <v>-</v>
      </c>
      <c r="O42" s="95"/>
      <c r="P42" s="82">
        <f>IF(ISERROR(P28*$D42),"-",(P28*$D42))</f>
        <v>0</v>
      </c>
      <c r="Q42" s="24" t="str">
        <f t="shared" si="37"/>
        <v>-</v>
      </c>
      <c r="R42" s="95"/>
      <c r="S42" s="82">
        <f>IF(ISERROR(S28*$D42),"-",(S28*$D42))</f>
        <v>0</v>
      </c>
      <c r="T42" s="24" t="str">
        <f t="shared" si="38"/>
        <v>-</v>
      </c>
      <c r="U42" s="95"/>
      <c r="V42" s="82">
        <f>IF(ISERROR(V28*$D42),"-",(V28*$D42))</f>
        <v>0</v>
      </c>
      <c r="W42" s="24" t="str">
        <f t="shared" si="39"/>
        <v>-</v>
      </c>
      <c r="X42" s="95"/>
      <c r="Y42" s="82">
        <f>IF(ISERROR(Y28*$D42),"-",(Y28*$D42))</f>
        <v>0</v>
      </c>
      <c r="Z42" s="24" t="str">
        <f t="shared" si="40"/>
        <v>-</v>
      </c>
      <c r="AA42" s="95"/>
      <c r="AB42" s="82">
        <f>IF(ISERROR(AB28*$D42),"-",(AB28*$D42))</f>
        <v>0</v>
      </c>
      <c r="AC42" s="24" t="str">
        <f t="shared" si="41"/>
        <v>-</v>
      </c>
      <c r="AD42" s="95"/>
      <c r="AE42" s="82">
        <f>IF(ISERROR(AE28*$D42),"-",(AE28*$D42))</f>
        <v>0</v>
      </c>
      <c r="AF42" s="24" t="str">
        <f t="shared" si="42"/>
        <v>-</v>
      </c>
      <c r="AG42" s="95"/>
      <c r="AH42" s="82">
        <f>IF(ISERROR(AH28*$D42),"-",(AH28*$D42))</f>
        <v>0</v>
      </c>
      <c r="AI42" s="24" t="str">
        <f t="shared" si="43"/>
        <v>-</v>
      </c>
      <c r="AJ42" s="95"/>
      <c r="AK42" s="82">
        <f>IF(ISERROR(AK28*$D42),"-",(AK28*$D42))</f>
        <v>0</v>
      </c>
      <c r="AL42" s="24" t="str">
        <f t="shared" si="44"/>
        <v>-</v>
      </c>
      <c r="AM42" s="95"/>
      <c r="AN42" s="82">
        <f>IF(ISERROR(AN28*$D42),"-",(AN28*$D42))</f>
        <v>0</v>
      </c>
      <c r="AO42" s="62" t="str">
        <f t="shared" si="45"/>
        <v>-</v>
      </c>
      <c r="AP42" s="177">
        <f t="shared" si="46"/>
        <v>0</v>
      </c>
      <c r="AQ42" s="80">
        <f t="shared" si="47"/>
        <v>0</v>
      </c>
      <c r="AR42" s="76" t="str">
        <f t="shared" si="49"/>
        <v>-</v>
      </c>
      <c r="AS42" s="77">
        <f>IF(ISERROR(AS28*$D42),"-",(AS28*$D42))</f>
        <v>0</v>
      </c>
      <c r="AT42" s="78" t="str">
        <f t="shared" si="50"/>
        <v>-</v>
      </c>
      <c r="AU42" s="309" t="str">
        <f t="shared" si="48"/>
        <v>-</v>
      </c>
      <c r="AV42" s="25"/>
    </row>
    <row r="43" spans="2:48" ht="24" customHeight="1">
      <c r="B43" s="504"/>
      <c r="C43" s="64" t="s">
        <v>13</v>
      </c>
      <c r="D43" s="81">
        <v>0.00271</v>
      </c>
      <c r="E43" s="79" t="s">
        <v>82</v>
      </c>
      <c r="F43" s="95"/>
      <c r="G43" s="82">
        <f>IF(ISERROR(G29*$D43),"-",(G29*$D43))</f>
        <v>0</v>
      </c>
      <c r="H43" s="24" t="str">
        <f t="shared" si="34"/>
        <v>-</v>
      </c>
      <c r="I43" s="95"/>
      <c r="J43" s="82">
        <f>IF(ISERROR(J29*$D43),"-",(J29*$D43))</f>
        <v>0</v>
      </c>
      <c r="K43" s="24" t="str">
        <f t="shared" si="35"/>
        <v>-</v>
      </c>
      <c r="L43" s="95"/>
      <c r="M43" s="82">
        <f>IF(ISERROR(M29*$D43),"-",(M29*$D43))</f>
        <v>0</v>
      </c>
      <c r="N43" s="24" t="str">
        <f t="shared" si="36"/>
        <v>-</v>
      </c>
      <c r="O43" s="95"/>
      <c r="P43" s="82">
        <f>IF(ISERROR(P29*$D43),"-",(P29*$D43))</f>
        <v>0</v>
      </c>
      <c r="Q43" s="24" t="str">
        <f t="shared" si="37"/>
        <v>-</v>
      </c>
      <c r="R43" s="95"/>
      <c r="S43" s="82">
        <f>IF(ISERROR(S29*$D43),"-",(S29*$D43))</f>
        <v>0</v>
      </c>
      <c r="T43" s="24" t="str">
        <f t="shared" si="38"/>
        <v>-</v>
      </c>
      <c r="U43" s="95"/>
      <c r="V43" s="82">
        <f>IF(ISERROR(V29*$D43),"-",(V29*$D43))</f>
        <v>0</v>
      </c>
      <c r="W43" s="24" t="str">
        <f t="shared" si="39"/>
        <v>-</v>
      </c>
      <c r="X43" s="95"/>
      <c r="Y43" s="82">
        <f>IF(ISERROR(Y29*$D43),"-",(Y29*$D43))</f>
        <v>0</v>
      </c>
      <c r="Z43" s="24" t="str">
        <f t="shared" si="40"/>
        <v>-</v>
      </c>
      <c r="AA43" s="95"/>
      <c r="AB43" s="82">
        <f>IF(ISERROR(AB29*$D43),"-",(AB29*$D43))</f>
        <v>0</v>
      </c>
      <c r="AC43" s="24" t="str">
        <f t="shared" si="41"/>
        <v>-</v>
      </c>
      <c r="AD43" s="95"/>
      <c r="AE43" s="82">
        <f>IF(ISERROR(AE29*$D43),"-",(AE29*$D43))</f>
        <v>0</v>
      </c>
      <c r="AF43" s="24" t="str">
        <f t="shared" si="42"/>
        <v>-</v>
      </c>
      <c r="AG43" s="95"/>
      <c r="AH43" s="82">
        <f>IF(ISERROR(AH29*$D43),"-",(AH29*$D43))</f>
        <v>0</v>
      </c>
      <c r="AI43" s="24" t="str">
        <f t="shared" si="43"/>
        <v>-</v>
      </c>
      <c r="AJ43" s="95"/>
      <c r="AK43" s="82">
        <f>IF(ISERROR(AK29*$D43),"-",(AK29*$D43))</f>
        <v>0</v>
      </c>
      <c r="AL43" s="24" t="str">
        <f t="shared" si="44"/>
        <v>-</v>
      </c>
      <c r="AM43" s="95"/>
      <c r="AN43" s="82">
        <f>IF(ISERROR(AN29*$D43),"-",(AN29*$D43))</f>
        <v>0</v>
      </c>
      <c r="AO43" s="62" t="str">
        <f t="shared" si="45"/>
        <v>-</v>
      </c>
      <c r="AP43" s="177">
        <f t="shared" si="46"/>
        <v>0</v>
      </c>
      <c r="AQ43" s="80">
        <f t="shared" si="47"/>
        <v>0</v>
      </c>
      <c r="AR43" s="76" t="str">
        <f t="shared" si="49"/>
        <v>-</v>
      </c>
      <c r="AS43" s="77">
        <f>IF(ISERROR(AS29*$D43),"-",(AS29*$D43))</f>
        <v>0</v>
      </c>
      <c r="AT43" s="78" t="str">
        <f t="shared" si="50"/>
        <v>-</v>
      </c>
      <c r="AU43" s="309" t="str">
        <f t="shared" si="48"/>
        <v>-</v>
      </c>
      <c r="AV43" s="25"/>
    </row>
    <row r="44" spans="2:48" ht="24" customHeight="1">
      <c r="B44" s="504"/>
      <c r="C44" s="64" t="s">
        <v>14</v>
      </c>
      <c r="D44" s="81">
        <v>0.0025800000000000003</v>
      </c>
      <c r="E44" s="79" t="s">
        <v>113</v>
      </c>
      <c r="F44" s="95"/>
      <c r="G44" s="82">
        <f>IF(ISERROR(G30*$D44),"-",(G30*$D44))</f>
        <v>0</v>
      </c>
      <c r="H44" s="24" t="str">
        <f t="shared" si="34"/>
        <v>-</v>
      </c>
      <c r="I44" s="95"/>
      <c r="J44" s="82">
        <f>IF(ISERROR(J30*$D44),"-",(J30*$D44))</f>
        <v>0</v>
      </c>
      <c r="K44" s="24" t="str">
        <f t="shared" si="35"/>
        <v>-</v>
      </c>
      <c r="L44" s="95"/>
      <c r="M44" s="82">
        <f>IF(ISERROR(M30*$D44),"-",(M30*$D44))</f>
        <v>0</v>
      </c>
      <c r="N44" s="24" t="str">
        <f t="shared" si="36"/>
        <v>-</v>
      </c>
      <c r="O44" s="95"/>
      <c r="P44" s="82">
        <f>IF(ISERROR(P30*$D44),"-",(P30*$D44))</f>
        <v>0</v>
      </c>
      <c r="Q44" s="24" t="str">
        <f t="shared" si="37"/>
        <v>-</v>
      </c>
      <c r="R44" s="95"/>
      <c r="S44" s="82">
        <f>IF(ISERROR(S30*$D44),"-",(S30*$D44))</f>
        <v>0</v>
      </c>
      <c r="T44" s="24" t="str">
        <f t="shared" si="38"/>
        <v>-</v>
      </c>
      <c r="U44" s="95"/>
      <c r="V44" s="82">
        <f>IF(ISERROR(V30*$D44),"-",(V30*$D44))</f>
        <v>0</v>
      </c>
      <c r="W44" s="24" t="str">
        <f t="shared" si="39"/>
        <v>-</v>
      </c>
      <c r="X44" s="95"/>
      <c r="Y44" s="82">
        <f>IF(ISERROR(Y30*$D44),"-",(Y30*$D44))</f>
        <v>0</v>
      </c>
      <c r="Z44" s="24" t="str">
        <f t="shared" si="40"/>
        <v>-</v>
      </c>
      <c r="AA44" s="95"/>
      <c r="AB44" s="82">
        <f>IF(ISERROR(AB30*$D44),"-",(AB30*$D44))</f>
        <v>0</v>
      </c>
      <c r="AC44" s="24" t="str">
        <f t="shared" si="41"/>
        <v>-</v>
      </c>
      <c r="AD44" s="95"/>
      <c r="AE44" s="82">
        <f>IF(ISERROR(AE30*$D44),"-",(AE30*$D44))</f>
        <v>0</v>
      </c>
      <c r="AF44" s="24" t="str">
        <f t="shared" si="42"/>
        <v>-</v>
      </c>
      <c r="AG44" s="95"/>
      <c r="AH44" s="82">
        <f>IF(ISERROR(AH30*$D44),"-",(AH30*$D44))</f>
        <v>0</v>
      </c>
      <c r="AI44" s="24" t="str">
        <f t="shared" si="43"/>
        <v>-</v>
      </c>
      <c r="AJ44" s="95"/>
      <c r="AK44" s="82">
        <f>IF(ISERROR(AK30*$D44),"-",(AK30*$D44))</f>
        <v>0</v>
      </c>
      <c r="AL44" s="24" t="str">
        <f t="shared" si="44"/>
        <v>-</v>
      </c>
      <c r="AM44" s="95"/>
      <c r="AN44" s="82">
        <f>IF(ISERROR(AN30*$D44),"-",(AN30*$D44))</f>
        <v>0</v>
      </c>
      <c r="AO44" s="62" t="str">
        <f t="shared" si="45"/>
        <v>-</v>
      </c>
      <c r="AP44" s="177">
        <f t="shared" si="46"/>
        <v>0</v>
      </c>
      <c r="AQ44" s="80">
        <f t="shared" si="47"/>
        <v>0</v>
      </c>
      <c r="AR44" s="76" t="str">
        <f t="shared" si="49"/>
        <v>-</v>
      </c>
      <c r="AS44" s="77">
        <f>IF(ISERROR(AS30*$D44),"-",(AS30*$D44))</f>
        <v>0</v>
      </c>
      <c r="AT44" s="78" t="str">
        <f t="shared" si="50"/>
        <v>-</v>
      </c>
      <c r="AU44" s="309" t="str">
        <f t="shared" si="48"/>
        <v>-</v>
      </c>
      <c r="AV44" s="25"/>
    </row>
    <row r="45" spans="2:48" ht="24" customHeight="1">
      <c r="B45" s="504"/>
      <c r="C45" s="515" t="s">
        <v>91</v>
      </c>
      <c r="D45" s="516"/>
      <c r="E45" s="29" t="s">
        <v>17</v>
      </c>
      <c r="F45" s="95"/>
      <c r="G45" s="83">
        <f>IF(ISERROR(SUM(G37:G44)),"-",(SUM(G37:G44)))</f>
        <v>0</v>
      </c>
      <c r="H45" s="24" t="str">
        <f t="shared" si="34"/>
        <v>-</v>
      </c>
      <c r="I45" s="97"/>
      <c r="J45" s="83">
        <f>IF(ISERROR(SUM(J37:J44)),"-",(SUM(J37:J44)))</f>
        <v>0</v>
      </c>
      <c r="K45" s="24" t="str">
        <f t="shared" si="35"/>
        <v>-</v>
      </c>
      <c r="L45" s="97"/>
      <c r="M45" s="83">
        <f>IF(ISERROR(SUM(M37:M44)),"-",(SUM(M37:M44)))</f>
        <v>0</v>
      </c>
      <c r="N45" s="24" t="str">
        <f t="shared" si="36"/>
        <v>-</v>
      </c>
      <c r="O45" s="97"/>
      <c r="P45" s="83">
        <f>IF(ISERROR(SUM(P37:P44)),"-",(SUM(P37:P44)))</f>
        <v>0</v>
      </c>
      <c r="Q45" s="24" t="str">
        <f t="shared" si="37"/>
        <v>-</v>
      </c>
      <c r="R45" s="97"/>
      <c r="S45" s="83">
        <f>IF(ISERROR(SUM(S37:S44)),"-",(SUM(S37:S44)))</f>
        <v>0</v>
      </c>
      <c r="T45" s="24" t="str">
        <f t="shared" si="38"/>
        <v>-</v>
      </c>
      <c r="U45" s="97"/>
      <c r="V45" s="83">
        <f>IF(ISERROR(SUM(V37:V44)),"-",(SUM(V37:V44)))</f>
        <v>0</v>
      </c>
      <c r="W45" s="24" t="str">
        <f t="shared" si="39"/>
        <v>-</v>
      </c>
      <c r="X45" s="97"/>
      <c r="Y45" s="83">
        <f>IF(ISERROR(SUM(Y37:Y44)),"-",(SUM(Y37:Y44)))</f>
        <v>0</v>
      </c>
      <c r="Z45" s="24" t="str">
        <f t="shared" si="40"/>
        <v>-</v>
      </c>
      <c r="AA45" s="97"/>
      <c r="AB45" s="83">
        <f>IF(ISERROR(SUM(AB37:AB44)),"-",(SUM(AB37:AB44)))</f>
        <v>0</v>
      </c>
      <c r="AC45" s="24" t="str">
        <f t="shared" si="41"/>
        <v>-</v>
      </c>
      <c r="AD45" s="97"/>
      <c r="AE45" s="83">
        <f>IF(ISERROR(SUM(AE37:AE44)),"-",(SUM(AE37:AE44)))</f>
        <v>0</v>
      </c>
      <c r="AF45" s="24" t="str">
        <f t="shared" si="42"/>
        <v>-</v>
      </c>
      <c r="AG45" s="97"/>
      <c r="AH45" s="83">
        <f>IF(ISERROR(SUM(AH37:AH44)),"-",(SUM(AH37:AH44)))</f>
        <v>0</v>
      </c>
      <c r="AI45" s="24" t="str">
        <f t="shared" si="43"/>
        <v>-</v>
      </c>
      <c r="AJ45" s="97"/>
      <c r="AK45" s="83">
        <f>IF(ISERROR(SUM(AK37:AK44)),"-",(SUM(AK37:AK44)))</f>
        <v>0</v>
      </c>
      <c r="AL45" s="24" t="str">
        <f t="shared" si="44"/>
        <v>-</v>
      </c>
      <c r="AM45" s="97"/>
      <c r="AN45" s="83">
        <f>IF(ISERROR(SUM(AN37:AN44)),"-",(SUM(AN37:AN44)))</f>
        <v>0</v>
      </c>
      <c r="AO45" s="62" t="str">
        <f t="shared" si="45"/>
        <v>-</v>
      </c>
      <c r="AP45" s="177">
        <f>IF(ISERROR(SUM(AP37:AP44)),"-",(SUM(AP37:AP44)))</f>
        <v>0</v>
      </c>
      <c r="AQ45" s="80">
        <f t="shared" si="47"/>
        <v>0</v>
      </c>
      <c r="AR45" s="76" t="str">
        <f>IF(ISERROR((AQ45-AP45)/AP45),"-",((AQ45-AP45)/AP45))</f>
        <v>-</v>
      </c>
      <c r="AS45" s="84">
        <f>IF(ISERROR(SUM(AS37:AS44)),"-",(SUM(AS37:AS44)))</f>
        <v>0</v>
      </c>
      <c r="AT45" s="78" t="str">
        <f t="shared" si="50"/>
        <v>-</v>
      </c>
      <c r="AU45" s="309" t="str">
        <f t="shared" si="48"/>
        <v>-</v>
      </c>
      <c r="AV45" s="25"/>
    </row>
    <row r="46" spans="2:48" ht="24" customHeight="1">
      <c r="B46" s="505"/>
      <c r="C46" s="506" t="s">
        <v>112</v>
      </c>
      <c r="D46" s="507"/>
      <c r="E46" s="29" t="s">
        <v>114</v>
      </c>
      <c r="F46" s="83" t="str">
        <f>IF(ISERROR(F45/(F16/1000000)),"-",(F45/(F16/1000000)))</f>
        <v>-</v>
      </c>
      <c r="G46" s="83" t="str">
        <f>IF(ISERROR(G45/(G16/1000000)),"-",(G45/(G16/1000000)))</f>
        <v>-</v>
      </c>
      <c r="H46" s="24" t="str">
        <f t="shared" si="34"/>
        <v>-</v>
      </c>
      <c r="I46" s="83" t="str">
        <f>IF(ISERROR(I45/(I16/1000000)),"-",(I45/(I16/1000000)))</f>
        <v>-</v>
      </c>
      <c r="J46" s="83" t="str">
        <f>IF(ISERROR(J45/(J16/1000000)),"-",(J45/(J16/1000000)))</f>
        <v>-</v>
      </c>
      <c r="K46" s="24" t="str">
        <f>IF(ISERROR((J46-I46)/I46),"-",((J46-I46)/I46))</f>
        <v>-</v>
      </c>
      <c r="L46" s="83" t="str">
        <f>IF(ISERROR(L45/(L16/1000000)),"-",(L45/(L16/1000000)))</f>
        <v>-</v>
      </c>
      <c r="M46" s="83" t="str">
        <f>IF(ISERROR(M45/(M16/1000000)),"-",(M45/(M16/1000000)))</f>
        <v>-</v>
      </c>
      <c r="N46" s="24" t="str">
        <f>IF(ISERROR((M46-L46)/L46),"-",((M46-L46)/L46))</f>
        <v>-</v>
      </c>
      <c r="O46" s="83" t="str">
        <f>IF(ISERROR(O45/(O16/1000000)),"-",(O45/(O16/1000000)))</f>
        <v>-</v>
      </c>
      <c r="P46" s="83" t="str">
        <f>IF(ISERROR(P45/(P16/1000000)),"-",(P45/(P16/1000000)))</f>
        <v>-</v>
      </c>
      <c r="Q46" s="24" t="str">
        <f>IF(ISERROR((P46-O46)/O46),"-",((P46-O46)/O46))</f>
        <v>-</v>
      </c>
      <c r="R46" s="83" t="str">
        <f>IF(ISERROR(R45/(R16/1000000)),"-",(R45/(R16/1000000)))</f>
        <v>-</v>
      </c>
      <c r="S46" s="83" t="str">
        <f>IF(ISERROR(S45/(S16/1000000)),"-",(S45/(S16/1000000)))</f>
        <v>-</v>
      </c>
      <c r="T46" s="24" t="str">
        <f>IF(ISERROR((S46-R46)/R46),"-",((S46-R46)/R46))</f>
        <v>-</v>
      </c>
      <c r="U46" s="83" t="str">
        <f>IF(ISERROR(U45/(U16/1000000)),"-",(U45/(U16/1000000)))</f>
        <v>-</v>
      </c>
      <c r="V46" s="83" t="str">
        <f>IF(ISERROR(V45/(V16/1000000)),"-",(V45/(V16/1000000)))</f>
        <v>-</v>
      </c>
      <c r="W46" s="24" t="str">
        <f>IF(ISERROR((V46-U46)/U46),"-",((V46-U46)/U46))</f>
        <v>-</v>
      </c>
      <c r="X46" s="83" t="str">
        <f>IF(ISERROR(X45/(X16/1000000)),"-",(X45/(X16/1000000)))</f>
        <v>-</v>
      </c>
      <c r="Y46" s="83" t="str">
        <f>IF(ISERROR(Y45/(Y16/1000000)),"-",(Y45/(Y16/1000000)))</f>
        <v>-</v>
      </c>
      <c r="Z46" s="24" t="str">
        <f>IF(ISERROR((Y46-X46)/X46),"-",((Y46-X46)/X46))</f>
        <v>-</v>
      </c>
      <c r="AA46" s="83" t="str">
        <f>IF(ISERROR(AA45/(AA16/1000000)),"-",(AA45/(AA16/1000000)))</f>
        <v>-</v>
      </c>
      <c r="AB46" s="83" t="str">
        <f>IF(ISERROR(AB45/(AB16/1000000)),"-",(AB45/(AB16/1000000)))</f>
        <v>-</v>
      </c>
      <c r="AC46" s="24" t="str">
        <f>IF(ISERROR((AB46-AA46)/AA46),"-",((AB46-AA46)/AA46))</f>
        <v>-</v>
      </c>
      <c r="AD46" s="83" t="str">
        <f>IF(ISERROR(AD45/(AD16/1000000)),"-",(AD45/(AD16/1000000)))</f>
        <v>-</v>
      </c>
      <c r="AE46" s="83" t="str">
        <f>IF(ISERROR(AE45/(AE16/1000000)),"-",(AE45/(AE16/1000000)))</f>
        <v>-</v>
      </c>
      <c r="AF46" s="24" t="str">
        <f>IF(ISERROR((AE46-AD46)/AD46),"-",((AE46-AD46)/AD46))</f>
        <v>-</v>
      </c>
      <c r="AG46" s="83" t="str">
        <f>IF(ISERROR(AG45/(AG16/1000000)),"-",(AG45/(AG16/1000000)))</f>
        <v>-</v>
      </c>
      <c r="AH46" s="83" t="str">
        <f>IF(ISERROR(AH45/(AH16/1000000)),"-",(AH45/(AH16/1000000)))</f>
        <v>-</v>
      </c>
      <c r="AI46" s="24" t="str">
        <f>IF(ISERROR((AH46-AG46)/AG46),"-",((AH46-AG46)/AG46))</f>
        <v>-</v>
      </c>
      <c r="AJ46" s="83" t="str">
        <f>IF(ISERROR(AJ45/(AJ16/1000000)),"-",(AJ45/(AJ16/1000000)))</f>
        <v>-</v>
      </c>
      <c r="AK46" s="83" t="str">
        <f>IF(ISERROR(AK45/(AK16/1000000)),"-",(AK45/(AK16/1000000)))</f>
        <v>-</v>
      </c>
      <c r="AL46" s="24" t="str">
        <f>IF(ISERROR((AK46-AJ46)/AJ46),"-",((AK46-AJ46)/AJ46))</f>
        <v>-</v>
      </c>
      <c r="AM46" s="83" t="str">
        <f>IF(ISERROR(AM45/(AM16/1000000)),"-",(AM45/(AM16/1000000)))</f>
        <v>-</v>
      </c>
      <c r="AN46" s="83" t="str">
        <f>IF(ISERROR(AN45/(AN16/1000000)),"-",(AN45/(AN16/1000000)))</f>
        <v>-</v>
      </c>
      <c r="AO46" s="62" t="str">
        <f t="shared" si="45"/>
        <v>-</v>
      </c>
      <c r="AP46" s="85" t="str">
        <f>IF(ISERROR(AP45/(AP16/1000000)),"-",(AP45/(AP16/1000000)))</f>
        <v>-</v>
      </c>
      <c r="AQ46" s="83" t="str">
        <f>IF(ISERROR(AQ45/(AQ16/1000000)),"-",(AQ45/(AQ16/1000000)))</f>
        <v>-</v>
      </c>
      <c r="AR46" s="76" t="str">
        <f>IF(ISERROR((AQ46-AP46)/AP46),"-",((AQ46-AP46)/AP46))</f>
        <v>-</v>
      </c>
      <c r="AS46" s="83" t="str">
        <f>IF(ISERROR(AS45/(AS16/1000000)),"-",(AS45/(AS16/1000000)))</f>
        <v>-</v>
      </c>
      <c r="AT46" s="78" t="str">
        <f t="shared" si="50"/>
        <v>-</v>
      </c>
      <c r="AU46" s="309" t="str">
        <f t="shared" si="48"/>
        <v>-</v>
      </c>
      <c r="AV46" s="25"/>
    </row>
    <row r="47" spans="2:48" ht="108" customHeight="1" thickBot="1">
      <c r="B47" s="517" t="s">
        <v>151</v>
      </c>
      <c r="C47" s="518"/>
      <c r="D47" s="518"/>
      <c r="E47" s="518"/>
      <c r="F47" s="519">
        <v>1</v>
      </c>
      <c r="G47" s="520"/>
      <c r="H47" s="520"/>
      <c r="I47" s="521"/>
      <c r="J47" s="522"/>
      <c r="K47" s="523"/>
      <c r="L47" s="508"/>
      <c r="M47" s="509"/>
      <c r="N47" s="514"/>
      <c r="O47" s="508"/>
      <c r="P47" s="509"/>
      <c r="Q47" s="514"/>
      <c r="R47" s="508"/>
      <c r="S47" s="509"/>
      <c r="T47" s="514"/>
      <c r="U47" s="508"/>
      <c r="V47" s="509"/>
      <c r="W47" s="514"/>
      <c r="X47" s="508"/>
      <c r="Y47" s="509"/>
      <c r="Z47" s="514"/>
      <c r="AA47" s="508"/>
      <c r="AB47" s="509"/>
      <c r="AC47" s="514"/>
      <c r="AD47" s="508"/>
      <c r="AE47" s="509"/>
      <c r="AF47" s="514"/>
      <c r="AG47" s="508"/>
      <c r="AH47" s="509"/>
      <c r="AI47" s="514"/>
      <c r="AJ47" s="508"/>
      <c r="AK47" s="509"/>
      <c r="AL47" s="514"/>
      <c r="AM47" s="508"/>
      <c r="AN47" s="509"/>
      <c r="AO47" s="510"/>
      <c r="AP47" s="511"/>
      <c r="AQ47" s="512"/>
      <c r="AR47" s="513"/>
      <c r="AS47" s="511"/>
      <c r="AT47" s="512"/>
      <c r="AU47" s="513"/>
      <c r="AV47" s="66"/>
    </row>
    <row r="48" ht="12.75" thickTop="1"/>
  </sheetData>
  <sheetProtection password="E8CD" sheet="1" objects="1" scenarios="1"/>
  <mergeCells count="101">
    <mergeCell ref="X35:Z35"/>
    <mergeCell ref="AA35:AC35"/>
    <mergeCell ref="AD35:AF35"/>
    <mergeCell ref="AG35:AI35"/>
    <mergeCell ref="AJ35:AL35"/>
    <mergeCell ref="AM35:AO35"/>
    <mergeCell ref="F35:H35"/>
    <mergeCell ref="I35:K35"/>
    <mergeCell ref="L35:N35"/>
    <mergeCell ref="O35:Q35"/>
    <mergeCell ref="R35:T35"/>
    <mergeCell ref="U35:W35"/>
    <mergeCell ref="AM21:AO21"/>
    <mergeCell ref="F21:H21"/>
    <mergeCell ref="I21:K21"/>
    <mergeCell ref="L21:N21"/>
    <mergeCell ref="O21:Q21"/>
    <mergeCell ref="R21:T21"/>
    <mergeCell ref="U21:W21"/>
    <mergeCell ref="X21:Z21"/>
    <mergeCell ref="AG5:AI5"/>
    <mergeCell ref="AA21:AC21"/>
    <mergeCell ref="AD21:AF21"/>
    <mergeCell ref="AG21:AI21"/>
    <mergeCell ref="AJ21:AL21"/>
    <mergeCell ref="AJ5:AL5"/>
    <mergeCell ref="AM5:AO5"/>
    <mergeCell ref="I5:K5"/>
    <mergeCell ref="L5:N5"/>
    <mergeCell ref="F5:H5"/>
    <mergeCell ref="O5:Q5"/>
    <mergeCell ref="R5:T5"/>
    <mergeCell ref="U5:W5"/>
    <mergeCell ref="X5:Z5"/>
    <mergeCell ref="AA5:AC5"/>
    <mergeCell ref="AD5:AF5"/>
    <mergeCell ref="B5:D6"/>
    <mergeCell ref="E5:E6"/>
    <mergeCell ref="AP5:AR5"/>
    <mergeCell ref="AS5:AU5"/>
    <mergeCell ref="B7:B17"/>
    <mergeCell ref="C7:D7"/>
    <mergeCell ref="C8:D8"/>
    <mergeCell ref="C9:D9"/>
    <mergeCell ref="C10:D10"/>
    <mergeCell ref="C11:D11"/>
    <mergeCell ref="B21:D22"/>
    <mergeCell ref="E21:E22"/>
    <mergeCell ref="AP21:AR21"/>
    <mergeCell ref="AS21:AU21"/>
    <mergeCell ref="C12:D12"/>
    <mergeCell ref="C13:D13"/>
    <mergeCell ref="C14:D14"/>
    <mergeCell ref="C15:D15"/>
    <mergeCell ref="C16:D16"/>
    <mergeCell ref="C17:D17"/>
    <mergeCell ref="B23:B30"/>
    <mergeCell ref="C23:D23"/>
    <mergeCell ref="C24:D24"/>
    <mergeCell ref="C26:D26"/>
    <mergeCell ref="C27:D27"/>
    <mergeCell ref="C28:D28"/>
    <mergeCell ref="C29:D29"/>
    <mergeCell ref="C30:D30"/>
    <mergeCell ref="AG31:AI31"/>
    <mergeCell ref="AJ31:AL31"/>
    <mergeCell ref="B31:E31"/>
    <mergeCell ref="F31:H31"/>
    <mergeCell ref="I31:K31"/>
    <mergeCell ref="L31:N31"/>
    <mergeCell ref="O31:Q31"/>
    <mergeCell ref="R31:T31"/>
    <mergeCell ref="AM31:AO31"/>
    <mergeCell ref="AP31:AR31"/>
    <mergeCell ref="AS31:AU31"/>
    <mergeCell ref="E35:E36"/>
    <mergeCell ref="AP35:AR35"/>
    <mergeCell ref="AS35:AU35"/>
    <mergeCell ref="U31:W31"/>
    <mergeCell ref="X31:Z31"/>
    <mergeCell ref="AA31:AC31"/>
    <mergeCell ref="AD31:AF31"/>
    <mergeCell ref="AG47:AI47"/>
    <mergeCell ref="AJ47:AL47"/>
    <mergeCell ref="C45:D45"/>
    <mergeCell ref="B47:E47"/>
    <mergeCell ref="F47:H47"/>
    <mergeCell ref="I47:K47"/>
    <mergeCell ref="L47:N47"/>
    <mergeCell ref="O47:Q47"/>
    <mergeCell ref="R47:T47"/>
    <mergeCell ref="B35:D36"/>
    <mergeCell ref="B37:B46"/>
    <mergeCell ref="C46:D46"/>
    <mergeCell ref="AM47:AO47"/>
    <mergeCell ref="AP47:AR47"/>
    <mergeCell ref="AS47:AU47"/>
    <mergeCell ref="U47:W47"/>
    <mergeCell ref="X47:Z47"/>
    <mergeCell ref="AA47:AC47"/>
    <mergeCell ref="AD47:AF47"/>
  </mergeCells>
  <dataValidations count="2">
    <dataValidation type="list" allowBlank="1" showInputMessage="1" showErrorMessage="1" sqref="D25">
      <formula1>"低圧,中圧,不明"</formula1>
    </dataValidation>
    <dataValidation type="whole" allowBlank="1" showInputMessage="1" showErrorMessage="1" sqref="C3">
      <formula1>2000</formula1>
      <formula2>2999</formula2>
    </dataValidation>
  </dataValidations>
  <printOptions/>
  <pageMargins left="0.7" right="0.7" top="0.75" bottom="0.75" header="0.3" footer="0.3"/>
  <pageSetup fitToHeight="1" fitToWidth="1" horizontalDpi="600" verticalDpi="600" orientation="landscape" paperSize="8" scale="33" r:id="rId1"/>
  <colBreaks count="2" manualBreakCount="2">
    <brk id="23" max="50" man="1"/>
    <brk id="47" max="50" man="1"/>
  </colBreaks>
</worksheet>
</file>

<file path=xl/worksheets/sheet4.xml><?xml version="1.0" encoding="utf-8"?>
<worksheet xmlns="http://schemas.openxmlformats.org/spreadsheetml/2006/main" xmlns:r="http://schemas.openxmlformats.org/officeDocument/2006/relationships">
  <sheetPr>
    <pageSetUpPr fitToPage="1"/>
  </sheetPr>
  <dimension ref="A1:AB63"/>
  <sheetViews>
    <sheetView showGridLines="0" view="pageBreakPreview" zoomScaleSheetLayoutView="100" zoomScalePageLayoutView="0" workbookViewId="0" topLeftCell="A1">
      <selection activeCell="F24" sqref="F24"/>
    </sheetView>
  </sheetViews>
  <sheetFormatPr defaultColWidth="0" defaultRowHeight="13.5" customHeight="1"/>
  <cols>
    <col min="1" max="1" width="2.57421875" style="100" customWidth="1"/>
    <col min="2" max="11" width="9.140625" style="100" customWidth="1"/>
    <col min="12" max="12" width="3.140625" style="101" customWidth="1"/>
    <col min="13" max="13" width="2.57421875" style="102" customWidth="1"/>
    <col min="14" max="14" width="2.57421875" style="101" customWidth="1"/>
    <col min="15" max="15" width="2.57421875" style="102" customWidth="1"/>
    <col min="16" max="19" width="11.00390625" style="102" customWidth="1"/>
    <col min="20" max="20" width="2.57421875" style="102" customWidth="1"/>
    <col min="21" max="26" width="9.00390625" style="102" customWidth="1"/>
    <col min="27" max="28" width="9.00390625" style="103" customWidth="1"/>
    <col min="29" max="29" width="0" style="102" hidden="1" customWidth="1"/>
    <col min="30" max="16384" width="9.00390625" style="102" hidden="1" customWidth="1"/>
  </cols>
  <sheetData>
    <row r="1" ht="18.75">
      <c r="A1" s="407" t="s">
        <v>180</v>
      </c>
    </row>
    <row r="3" ht="13.5" customHeight="1" thickBot="1"/>
    <row r="4" spans="13:28" ht="13.5" customHeight="1">
      <c r="M4" s="104"/>
      <c r="N4" s="105"/>
      <c r="O4" s="106"/>
      <c r="P4" s="106"/>
      <c r="Q4" s="106"/>
      <c r="R4" s="106"/>
      <c r="S4" s="106"/>
      <c r="T4" s="106"/>
      <c r="U4" s="106"/>
      <c r="V4" s="106"/>
      <c r="W4" s="106"/>
      <c r="X4" s="106"/>
      <c r="Y4" s="106"/>
      <c r="Z4" s="107"/>
      <c r="AB4" s="108"/>
    </row>
    <row r="5" spans="13:28" ht="11.25">
      <c r="M5" s="109" t="s">
        <v>118</v>
      </c>
      <c r="N5" s="110"/>
      <c r="O5" s="111"/>
      <c r="P5" s="103"/>
      <c r="Q5" s="103"/>
      <c r="R5" s="103"/>
      <c r="S5" s="103"/>
      <c r="T5" s="103"/>
      <c r="U5" s="103"/>
      <c r="V5" s="103"/>
      <c r="W5" s="103"/>
      <c r="X5" s="103"/>
      <c r="Y5" s="103"/>
      <c r="Z5" s="108"/>
      <c r="AB5" s="108"/>
    </row>
    <row r="6" spans="1:28" ht="11.25">
      <c r="A6" s="112"/>
      <c r="B6" s="577"/>
      <c r="C6" s="577"/>
      <c r="D6" s="577"/>
      <c r="E6" s="100" t="s">
        <v>20</v>
      </c>
      <c r="J6" s="581">
        <f ca="1">TODAY()</f>
        <v>41290</v>
      </c>
      <c r="K6" s="581"/>
      <c r="M6" s="109"/>
      <c r="N6" s="113" t="s">
        <v>68</v>
      </c>
      <c r="O6" s="103"/>
      <c r="P6" s="103"/>
      <c r="Q6" s="103"/>
      <c r="R6" s="103"/>
      <c r="S6" s="103"/>
      <c r="T6" s="103"/>
      <c r="U6" s="103"/>
      <c r="V6" s="103"/>
      <c r="W6" s="103"/>
      <c r="X6" s="103"/>
      <c r="Y6" s="103"/>
      <c r="Z6" s="108"/>
      <c r="AB6" s="108"/>
    </row>
    <row r="7" spans="8:28" ht="11.25">
      <c r="H7" s="100" t="s">
        <v>21</v>
      </c>
      <c r="I7" s="566"/>
      <c r="J7" s="566"/>
      <c r="K7" s="566"/>
      <c r="M7" s="114"/>
      <c r="N7" s="115"/>
      <c r="O7" s="103"/>
      <c r="P7" s="103" t="s">
        <v>119</v>
      </c>
      <c r="Q7" s="103"/>
      <c r="R7" s="103"/>
      <c r="S7" s="103"/>
      <c r="T7" s="103"/>
      <c r="U7" s="103"/>
      <c r="V7" s="103"/>
      <c r="W7" s="103"/>
      <c r="X7" s="103"/>
      <c r="Y7" s="103"/>
      <c r="Z7" s="108"/>
      <c r="AB7" s="108"/>
    </row>
    <row r="8" spans="13:28" ht="11.25">
      <c r="M8" s="114"/>
      <c r="N8" s="116"/>
      <c r="O8" s="103"/>
      <c r="P8" s="103" t="s">
        <v>120</v>
      </c>
      <c r="Q8" s="103"/>
      <c r="R8" s="103"/>
      <c r="S8" s="103"/>
      <c r="T8" s="103"/>
      <c r="U8" s="103"/>
      <c r="V8" s="103"/>
      <c r="W8" s="103"/>
      <c r="X8" s="103"/>
      <c r="Y8" s="103"/>
      <c r="Z8" s="108"/>
      <c r="AB8" s="108"/>
    </row>
    <row r="9" spans="8:28" ht="11.25">
      <c r="H9" s="100" t="s">
        <v>22</v>
      </c>
      <c r="I9" s="566"/>
      <c r="J9" s="566"/>
      <c r="K9" s="566"/>
      <c r="M9" s="114"/>
      <c r="N9" s="117" t="s">
        <v>115</v>
      </c>
      <c r="O9" s="103"/>
      <c r="P9" s="103" t="s">
        <v>66</v>
      </c>
      <c r="Q9" s="103"/>
      <c r="R9" s="103"/>
      <c r="S9" s="103"/>
      <c r="T9" s="103"/>
      <c r="U9" s="103"/>
      <c r="V9" s="103"/>
      <c r="W9" s="103"/>
      <c r="X9" s="103"/>
      <c r="Y9" s="103"/>
      <c r="Z9" s="108"/>
      <c r="AB9" s="108"/>
    </row>
    <row r="10" spans="13:28" ht="11.25">
      <c r="M10" s="114"/>
      <c r="N10" s="118"/>
      <c r="O10" s="103"/>
      <c r="P10" s="103"/>
      <c r="Q10" s="103"/>
      <c r="R10" s="103"/>
      <c r="S10" s="103"/>
      <c r="T10" s="103"/>
      <c r="U10" s="103"/>
      <c r="V10" s="103"/>
      <c r="W10" s="103"/>
      <c r="X10" s="103"/>
      <c r="Y10" s="103"/>
      <c r="Z10" s="108"/>
      <c r="AB10" s="108"/>
    </row>
    <row r="11" spans="8:28" ht="11.25">
      <c r="H11" s="582" t="s">
        <v>23</v>
      </c>
      <c r="I11" s="583"/>
      <c r="J11" s="583"/>
      <c r="K11" s="583"/>
      <c r="M11" s="114"/>
      <c r="N11" s="118"/>
      <c r="O11" s="103"/>
      <c r="P11" s="103"/>
      <c r="Q11" s="103"/>
      <c r="R11" s="103"/>
      <c r="S11" s="103"/>
      <c r="T11" s="103"/>
      <c r="U11" s="103"/>
      <c r="V11" s="103"/>
      <c r="W11" s="103"/>
      <c r="X11" s="103"/>
      <c r="Y11" s="103"/>
      <c r="Z11" s="108"/>
      <c r="AB11" s="108"/>
    </row>
    <row r="12" spans="8:28" ht="11.25">
      <c r="H12" s="583"/>
      <c r="I12" s="583"/>
      <c r="J12" s="583"/>
      <c r="K12" s="583"/>
      <c r="M12" s="114"/>
      <c r="N12" s="118"/>
      <c r="O12" s="103"/>
      <c r="P12" s="103"/>
      <c r="Q12" s="103"/>
      <c r="R12" s="103"/>
      <c r="S12" s="103"/>
      <c r="T12" s="103"/>
      <c r="U12" s="103"/>
      <c r="V12" s="103"/>
      <c r="W12" s="103"/>
      <c r="X12" s="103"/>
      <c r="Y12" s="103"/>
      <c r="Z12" s="108"/>
      <c r="AB12" s="108"/>
    </row>
    <row r="13" spans="8:28" ht="11.25">
      <c r="H13" s="583"/>
      <c r="I13" s="583"/>
      <c r="J13" s="583"/>
      <c r="K13" s="583"/>
      <c r="M13" s="114"/>
      <c r="N13" s="117"/>
      <c r="O13" s="119"/>
      <c r="P13" s="119"/>
      <c r="Q13" s="103"/>
      <c r="R13" s="103"/>
      <c r="S13" s="103"/>
      <c r="T13" s="103"/>
      <c r="U13" s="103"/>
      <c r="V13" s="103"/>
      <c r="W13" s="103"/>
      <c r="X13" s="103"/>
      <c r="Y13" s="103"/>
      <c r="Z13" s="108"/>
      <c r="AB13" s="108"/>
    </row>
    <row r="14" spans="8:28" ht="11.25">
      <c r="H14" s="100" t="s">
        <v>24</v>
      </c>
      <c r="I14" s="566"/>
      <c r="J14" s="566"/>
      <c r="K14" s="566"/>
      <c r="M14" s="114"/>
      <c r="N14" s="117"/>
      <c r="O14" s="119"/>
      <c r="P14" s="119"/>
      <c r="Q14" s="103"/>
      <c r="R14" s="103"/>
      <c r="S14" s="103"/>
      <c r="T14" s="103"/>
      <c r="U14" s="103"/>
      <c r="V14" s="103"/>
      <c r="W14" s="103"/>
      <c r="X14" s="103"/>
      <c r="Y14" s="103"/>
      <c r="Z14" s="108"/>
      <c r="AB14" s="108"/>
    </row>
    <row r="15" spans="9:28" ht="11.25">
      <c r="I15" s="120"/>
      <c r="J15" s="120"/>
      <c r="K15" s="120"/>
      <c r="M15" s="114"/>
      <c r="N15" s="117"/>
      <c r="O15" s="119"/>
      <c r="P15" s="119"/>
      <c r="Q15" s="103"/>
      <c r="R15" s="103"/>
      <c r="S15" s="103"/>
      <c r="T15" s="103"/>
      <c r="U15" s="103"/>
      <c r="V15" s="103"/>
      <c r="W15" s="103"/>
      <c r="X15" s="103"/>
      <c r="Y15" s="103"/>
      <c r="Z15" s="108"/>
      <c r="AB15" s="108"/>
    </row>
    <row r="16" spans="8:28" ht="11.25">
      <c r="H16" s="100" t="s">
        <v>25</v>
      </c>
      <c r="I16" s="566"/>
      <c r="J16" s="566"/>
      <c r="K16" s="566"/>
      <c r="M16" s="114"/>
      <c r="N16" s="118"/>
      <c r="O16" s="103"/>
      <c r="P16" s="103"/>
      <c r="Q16" s="103"/>
      <c r="R16" s="103"/>
      <c r="S16" s="103"/>
      <c r="T16" s="103"/>
      <c r="U16" s="103"/>
      <c r="V16" s="103"/>
      <c r="W16" s="103"/>
      <c r="X16" s="103"/>
      <c r="Y16" s="103"/>
      <c r="Z16" s="108"/>
      <c r="AB16" s="108"/>
    </row>
    <row r="17" spans="13:28" ht="11.25">
      <c r="M17" s="114"/>
      <c r="N17" s="118"/>
      <c r="O17" s="103"/>
      <c r="P17" s="103"/>
      <c r="Q17" s="103"/>
      <c r="R17" s="103"/>
      <c r="S17" s="103"/>
      <c r="T17" s="103"/>
      <c r="U17" s="103"/>
      <c r="V17" s="103"/>
      <c r="W17" s="103"/>
      <c r="X17" s="103"/>
      <c r="Y17" s="103"/>
      <c r="Z17" s="108"/>
      <c r="AB17" s="108"/>
    </row>
    <row r="18" spans="2:28" ht="14.25">
      <c r="B18" s="121" t="s">
        <v>26</v>
      </c>
      <c r="C18" s="122"/>
      <c r="D18" s="122"/>
      <c r="E18" s="122"/>
      <c r="F18" s="123"/>
      <c r="G18" s="123"/>
      <c r="H18" s="122"/>
      <c r="I18" s="122"/>
      <c r="J18" s="122"/>
      <c r="K18" s="122"/>
      <c r="M18" s="114"/>
      <c r="N18" s="118"/>
      <c r="O18" s="103"/>
      <c r="P18" s="103"/>
      <c r="Q18" s="103"/>
      <c r="R18" s="103"/>
      <c r="S18" s="103"/>
      <c r="T18" s="103"/>
      <c r="U18" s="103"/>
      <c r="V18" s="103"/>
      <c r="W18" s="103"/>
      <c r="X18" s="103"/>
      <c r="Y18" s="103"/>
      <c r="Z18" s="108"/>
      <c r="AB18" s="108"/>
    </row>
    <row r="19" spans="13:28" ht="11.25">
      <c r="M19" s="114"/>
      <c r="N19" s="118"/>
      <c r="O19" s="103"/>
      <c r="P19" s="103"/>
      <c r="Q19" s="103"/>
      <c r="R19" s="103"/>
      <c r="S19" s="103"/>
      <c r="T19" s="103"/>
      <c r="U19" s="103"/>
      <c r="V19" s="103"/>
      <c r="W19" s="103"/>
      <c r="X19" s="103"/>
      <c r="Y19" s="103"/>
      <c r="Z19" s="108"/>
      <c r="AB19" s="108"/>
    </row>
    <row r="20" spans="2:28" ht="11.25">
      <c r="B20" s="124" t="s">
        <v>27</v>
      </c>
      <c r="C20" s="100" t="s">
        <v>28</v>
      </c>
      <c r="M20" s="114"/>
      <c r="N20" s="118"/>
      <c r="O20" s="103"/>
      <c r="P20" s="103"/>
      <c r="Q20" s="103"/>
      <c r="R20" s="103"/>
      <c r="S20" s="103"/>
      <c r="T20" s="103"/>
      <c r="U20" s="103"/>
      <c r="V20" s="103"/>
      <c r="W20" s="103"/>
      <c r="X20" s="103"/>
      <c r="Y20" s="103"/>
      <c r="Z20" s="108"/>
      <c r="AB20" s="108"/>
    </row>
    <row r="21" spans="1:28" s="131" customFormat="1" ht="11.25">
      <c r="A21" s="125"/>
      <c r="B21" s="125"/>
      <c r="C21" s="125"/>
      <c r="D21" s="125"/>
      <c r="E21" s="125"/>
      <c r="F21" s="125"/>
      <c r="G21" s="125"/>
      <c r="H21" s="125"/>
      <c r="I21" s="125"/>
      <c r="J21" s="125"/>
      <c r="K21" s="125"/>
      <c r="L21" s="126"/>
      <c r="M21" s="127" t="s">
        <v>65</v>
      </c>
      <c r="N21" s="128"/>
      <c r="O21" s="129"/>
      <c r="P21" s="111"/>
      <c r="Q21" s="111"/>
      <c r="R21" s="111"/>
      <c r="S21" s="111"/>
      <c r="T21" s="111"/>
      <c r="U21" s="111"/>
      <c r="V21" s="111"/>
      <c r="W21" s="111"/>
      <c r="X21" s="111"/>
      <c r="Y21" s="111"/>
      <c r="Z21" s="130"/>
      <c r="AA21" s="111"/>
      <c r="AB21" s="130"/>
    </row>
    <row r="22" spans="4:28" ht="13.5">
      <c r="D22" s="132" t="s">
        <v>29</v>
      </c>
      <c r="H22" s="567"/>
      <c r="I22" s="568"/>
      <c r="J22" s="569"/>
      <c r="K22" s="133" t="s">
        <v>75</v>
      </c>
      <c r="M22" s="114"/>
      <c r="N22" s="115" t="s">
        <v>121</v>
      </c>
      <c r="O22" s="134" t="s">
        <v>168</v>
      </c>
      <c r="P22" s="103"/>
      <c r="Q22" s="103"/>
      <c r="R22" s="103"/>
      <c r="S22" s="103"/>
      <c r="T22" s="103"/>
      <c r="U22" s="103"/>
      <c r="V22" s="135"/>
      <c r="W22" s="135"/>
      <c r="X22" s="135"/>
      <c r="Y22" s="135"/>
      <c r="Z22" s="136"/>
      <c r="AB22" s="108"/>
    </row>
    <row r="23" spans="1:28" s="131" customFormat="1" ht="13.5">
      <c r="A23" s="125"/>
      <c r="B23" s="125"/>
      <c r="C23" s="125"/>
      <c r="D23" s="125"/>
      <c r="E23" s="125"/>
      <c r="F23" s="125"/>
      <c r="G23" s="125"/>
      <c r="H23" s="125"/>
      <c r="I23" s="125"/>
      <c r="J23" s="125"/>
      <c r="K23" s="125"/>
      <c r="L23" s="101"/>
      <c r="M23" s="109"/>
      <c r="N23" s="117"/>
      <c r="O23" s="135"/>
      <c r="P23" s="111"/>
      <c r="Q23" s="103"/>
      <c r="R23" s="103"/>
      <c r="S23" s="103"/>
      <c r="T23" s="103"/>
      <c r="U23" s="103"/>
      <c r="V23" s="103"/>
      <c r="W23" s="103"/>
      <c r="X23" s="103"/>
      <c r="Y23" s="103"/>
      <c r="Z23" s="108"/>
      <c r="AA23" s="111"/>
      <c r="AB23" s="130"/>
    </row>
    <row r="24" spans="4:28" ht="13.5">
      <c r="D24" s="132" t="s">
        <v>30</v>
      </c>
      <c r="H24" s="570"/>
      <c r="I24" s="571"/>
      <c r="J24" s="572"/>
      <c r="K24" s="137" t="s">
        <v>76</v>
      </c>
      <c r="M24" s="114"/>
      <c r="N24" s="115" t="s">
        <v>122</v>
      </c>
      <c r="O24" s="111" t="s">
        <v>123</v>
      </c>
      <c r="P24" s="103"/>
      <c r="Q24" s="103"/>
      <c r="R24" s="103"/>
      <c r="S24" s="103"/>
      <c r="T24" s="103"/>
      <c r="U24" s="103"/>
      <c r="V24" s="103"/>
      <c r="W24" s="103"/>
      <c r="X24" s="103"/>
      <c r="Y24" s="103"/>
      <c r="Z24" s="108"/>
      <c r="AB24" s="108"/>
    </row>
    <row r="25" spans="13:28" ht="13.5" customHeight="1">
      <c r="M25" s="114"/>
      <c r="N25" s="118"/>
      <c r="O25" s="103"/>
      <c r="P25" s="103"/>
      <c r="Q25" s="103"/>
      <c r="R25" s="103"/>
      <c r="S25" s="103"/>
      <c r="T25" s="103"/>
      <c r="U25" s="103"/>
      <c r="V25" s="103"/>
      <c r="W25" s="103"/>
      <c r="X25" s="103"/>
      <c r="Y25" s="103"/>
      <c r="Z25" s="108"/>
      <c r="AB25" s="108"/>
    </row>
    <row r="26" spans="2:28" ht="11.25">
      <c r="B26" s="124" t="s">
        <v>31</v>
      </c>
      <c r="C26" s="100" t="s">
        <v>32</v>
      </c>
      <c r="M26" s="114"/>
      <c r="N26" s="118"/>
      <c r="O26" s="103"/>
      <c r="P26" s="103"/>
      <c r="Q26" s="103"/>
      <c r="R26" s="103"/>
      <c r="S26" s="103"/>
      <c r="T26" s="103"/>
      <c r="U26" s="103"/>
      <c r="V26" s="103"/>
      <c r="W26" s="103"/>
      <c r="X26" s="103"/>
      <c r="Y26" s="103"/>
      <c r="Z26" s="108"/>
      <c r="AB26" s="108"/>
    </row>
    <row r="27" spans="1:28" s="131" customFormat="1" ht="11.25">
      <c r="A27" s="125"/>
      <c r="B27" s="125"/>
      <c r="C27" s="125"/>
      <c r="D27" s="125"/>
      <c r="E27" s="125"/>
      <c r="F27" s="125"/>
      <c r="G27" s="125"/>
      <c r="H27" s="125"/>
      <c r="I27" s="125"/>
      <c r="J27" s="125"/>
      <c r="K27" s="125"/>
      <c r="L27" s="126"/>
      <c r="M27" s="109"/>
      <c r="N27" s="110"/>
      <c r="O27" s="111"/>
      <c r="P27" s="111"/>
      <c r="Q27" s="111"/>
      <c r="R27" s="111"/>
      <c r="S27" s="111"/>
      <c r="T27" s="111"/>
      <c r="U27" s="111"/>
      <c r="V27" s="111"/>
      <c r="W27" s="111"/>
      <c r="X27" s="111"/>
      <c r="Y27" s="111"/>
      <c r="Z27" s="130"/>
      <c r="AA27" s="111"/>
      <c r="AB27" s="130"/>
    </row>
    <row r="28" spans="6:28" ht="11.25">
      <c r="F28" s="132"/>
      <c r="G28" s="132"/>
      <c r="H28" s="112" t="s">
        <v>33</v>
      </c>
      <c r="J28" s="112" t="s">
        <v>34</v>
      </c>
      <c r="L28" s="137"/>
      <c r="M28" s="109"/>
      <c r="N28" s="118"/>
      <c r="O28" s="103"/>
      <c r="P28" s="103"/>
      <c r="Q28" s="103"/>
      <c r="R28" s="103"/>
      <c r="S28" s="103"/>
      <c r="T28" s="103"/>
      <c r="U28" s="103"/>
      <c r="V28" s="103"/>
      <c r="W28" s="103"/>
      <c r="X28" s="103"/>
      <c r="Y28" s="103"/>
      <c r="Z28" s="108"/>
      <c r="AB28" s="108"/>
    </row>
    <row r="29" spans="5:28" ht="14.25">
      <c r="E29" s="138" t="s">
        <v>35</v>
      </c>
      <c r="F29" s="1"/>
      <c r="G29" s="132" t="s">
        <v>36</v>
      </c>
      <c r="H29" s="139"/>
      <c r="I29" s="140"/>
      <c r="J29" s="98"/>
      <c r="K29" s="137" t="s">
        <v>71</v>
      </c>
      <c r="L29" s="141"/>
      <c r="M29" s="114"/>
      <c r="N29" s="118"/>
      <c r="O29" s="103"/>
      <c r="P29" s="103"/>
      <c r="Q29" s="103"/>
      <c r="R29" s="103"/>
      <c r="S29" s="103"/>
      <c r="T29" s="142" t="s">
        <v>124</v>
      </c>
      <c r="U29" s="111" t="s">
        <v>125</v>
      </c>
      <c r="V29" s="103"/>
      <c r="W29" s="103"/>
      <c r="X29" s="103"/>
      <c r="Y29" s="103"/>
      <c r="Z29" s="108"/>
      <c r="AB29" s="108"/>
    </row>
    <row r="30" spans="5:28" ht="12">
      <c r="E30" s="143" t="s">
        <v>37</v>
      </c>
      <c r="F30" s="144">
        <f>F31-1</f>
        <v>-2</v>
      </c>
      <c r="G30" s="132" t="s">
        <v>36</v>
      </c>
      <c r="H30" s="99"/>
      <c r="I30" s="140" t="s">
        <v>126</v>
      </c>
      <c r="J30" s="99"/>
      <c r="K30" s="137" t="s">
        <v>72</v>
      </c>
      <c r="L30" s="145"/>
      <c r="M30" s="114"/>
      <c r="N30" s="116" t="s">
        <v>126</v>
      </c>
      <c r="O30" s="146" t="s">
        <v>127</v>
      </c>
      <c r="P30" s="103"/>
      <c r="Q30" s="103"/>
      <c r="R30" s="103"/>
      <c r="S30" s="103"/>
      <c r="T30" s="116" t="s">
        <v>128</v>
      </c>
      <c r="U30" s="146" t="s">
        <v>129</v>
      </c>
      <c r="V30" s="103"/>
      <c r="W30" s="103"/>
      <c r="X30" s="103"/>
      <c r="Y30" s="103"/>
      <c r="Z30" s="108"/>
      <c r="AB30" s="108"/>
    </row>
    <row r="31" spans="5:28" ht="12">
      <c r="E31" s="143" t="s">
        <v>38</v>
      </c>
      <c r="F31" s="144">
        <f>F32-1</f>
        <v>-1</v>
      </c>
      <c r="G31" s="132" t="s">
        <v>36</v>
      </c>
      <c r="H31" s="99"/>
      <c r="I31" s="140" t="s">
        <v>130</v>
      </c>
      <c r="J31" s="99"/>
      <c r="K31" s="137" t="s">
        <v>73</v>
      </c>
      <c r="L31" s="141"/>
      <c r="M31" s="114"/>
      <c r="N31" s="116" t="s">
        <v>130</v>
      </c>
      <c r="O31" s="146" t="s">
        <v>131</v>
      </c>
      <c r="P31" s="103"/>
      <c r="Q31" s="103"/>
      <c r="R31" s="103"/>
      <c r="S31" s="103"/>
      <c r="T31" s="116" t="s">
        <v>132</v>
      </c>
      <c r="U31" s="146" t="s">
        <v>133</v>
      </c>
      <c r="V31" s="103"/>
      <c r="W31" s="103"/>
      <c r="X31" s="103"/>
      <c r="Y31" s="103"/>
      <c r="Z31" s="108"/>
      <c r="AB31" s="108"/>
    </row>
    <row r="32" spans="5:28" ht="11.25">
      <c r="E32" s="143" t="s">
        <v>39</v>
      </c>
      <c r="F32" s="409"/>
      <c r="G32" s="132" t="s">
        <v>36</v>
      </c>
      <c r="H32" s="147">
        <f>'様式1 エネルギー管理表(ブランクフォーム)'!AS45</f>
        <v>0</v>
      </c>
      <c r="I32" s="148" t="s">
        <v>40</v>
      </c>
      <c r="J32" s="147">
        <f>'様式1 エネルギー管理表(ブランクフォーム)'!AQ45</f>
        <v>0</v>
      </c>
      <c r="K32" s="137" t="s">
        <v>74</v>
      </c>
      <c r="L32" s="141"/>
      <c r="M32" s="114"/>
      <c r="N32" s="117" t="s">
        <v>134</v>
      </c>
      <c r="O32" s="119" t="s">
        <v>135</v>
      </c>
      <c r="P32" s="119"/>
      <c r="Q32" s="119"/>
      <c r="R32" s="119"/>
      <c r="S32" s="119"/>
      <c r="T32" s="117" t="s">
        <v>136</v>
      </c>
      <c r="U32" s="103" t="s">
        <v>137</v>
      </c>
      <c r="V32" s="103"/>
      <c r="W32" s="103"/>
      <c r="X32" s="103"/>
      <c r="Y32" s="103"/>
      <c r="Z32" s="108"/>
      <c r="AB32" s="108"/>
    </row>
    <row r="33" spans="5:28" ht="11.25">
      <c r="E33" s="143" t="s">
        <v>41</v>
      </c>
      <c r="F33" s="144">
        <f>F32+1</f>
        <v>1</v>
      </c>
      <c r="G33" s="132" t="s">
        <v>36</v>
      </c>
      <c r="H33" s="3"/>
      <c r="I33" s="140" t="s">
        <v>42</v>
      </c>
      <c r="J33" s="139"/>
      <c r="K33" s="137" t="s">
        <v>43</v>
      </c>
      <c r="L33" s="137"/>
      <c r="M33" s="114"/>
      <c r="N33" s="149" t="s">
        <v>138</v>
      </c>
      <c r="O33" s="111" t="s">
        <v>139</v>
      </c>
      <c r="P33" s="103"/>
      <c r="Q33" s="103"/>
      <c r="R33" s="103"/>
      <c r="S33" s="103"/>
      <c r="T33" s="103"/>
      <c r="U33" s="103"/>
      <c r="V33" s="103"/>
      <c r="W33" s="103"/>
      <c r="X33" s="103"/>
      <c r="Y33" s="103"/>
      <c r="Z33" s="108"/>
      <c r="AB33" s="108"/>
    </row>
    <row r="34" spans="5:28" ht="13.5">
      <c r="E34" s="144"/>
      <c r="F34" s="144"/>
      <c r="G34" s="132"/>
      <c r="H34" s="150"/>
      <c r="I34" s="150"/>
      <c r="J34" s="150"/>
      <c r="K34" s="150"/>
      <c r="M34" s="114"/>
      <c r="N34" s="118"/>
      <c r="O34" s="111"/>
      <c r="P34" s="103"/>
      <c r="Q34" s="103"/>
      <c r="R34" s="103"/>
      <c r="S34" s="103"/>
      <c r="T34" s="103"/>
      <c r="U34" s="103"/>
      <c r="V34" s="103"/>
      <c r="W34" s="103"/>
      <c r="X34" s="103"/>
      <c r="Y34" s="103"/>
      <c r="Z34" s="108"/>
      <c r="AB34" s="108"/>
    </row>
    <row r="35" spans="13:28" ht="11.25">
      <c r="M35" s="109"/>
      <c r="N35" s="151"/>
      <c r="O35" s="103" t="s">
        <v>140</v>
      </c>
      <c r="P35" s="103" t="s">
        <v>141</v>
      </c>
      <c r="Q35" s="103"/>
      <c r="R35" s="103"/>
      <c r="S35" s="103"/>
      <c r="T35" s="103"/>
      <c r="U35" s="103"/>
      <c r="V35" s="103"/>
      <c r="W35" s="103"/>
      <c r="X35" s="103"/>
      <c r="Y35" s="103"/>
      <c r="Z35" s="108"/>
      <c r="AB35" s="108"/>
    </row>
    <row r="36" spans="2:28" ht="11.25">
      <c r="B36" s="124" t="s">
        <v>44</v>
      </c>
      <c r="C36" s="100" t="s">
        <v>45</v>
      </c>
      <c r="M36" s="152"/>
      <c r="N36" s="110"/>
      <c r="O36" s="103"/>
      <c r="P36" s="103"/>
      <c r="Q36" s="103"/>
      <c r="R36" s="103"/>
      <c r="S36" s="103"/>
      <c r="T36" s="103"/>
      <c r="U36" s="103"/>
      <c r="V36" s="103"/>
      <c r="W36" s="103"/>
      <c r="X36" s="103"/>
      <c r="Y36" s="103"/>
      <c r="Z36" s="108"/>
      <c r="AB36" s="108"/>
    </row>
    <row r="37" spans="13:28" ht="11.25">
      <c r="M37" s="114"/>
      <c r="N37" s="118"/>
      <c r="O37" s="103"/>
      <c r="P37" s="103"/>
      <c r="Q37" s="103"/>
      <c r="R37" s="103"/>
      <c r="S37" s="103"/>
      <c r="T37" s="103"/>
      <c r="U37" s="103"/>
      <c r="V37" s="103"/>
      <c r="W37" s="103"/>
      <c r="X37" s="103"/>
      <c r="Y37" s="103"/>
      <c r="Z37" s="108"/>
      <c r="AB37" s="108"/>
    </row>
    <row r="38" spans="1:28" s="155" customFormat="1" ht="22.5">
      <c r="A38" s="153"/>
      <c r="B38" s="153"/>
      <c r="C38" s="153"/>
      <c r="D38" s="153"/>
      <c r="E38" s="154"/>
      <c r="F38" s="154"/>
      <c r="G38" s="154"/>
      <c r="I38" s="156" t="s">
        <v>46</v>
      </c>
      <c r="J38" s="157" t="s">
        <v>47</v>
      </c>
      <c r="K38" s="154"/>
      <c r="L38" s="151"/>
      <c r="M38" s="114"/>
      <c r="N38" s="118"/>
      <c r="O38" s="158"/>
      <c r="P38" s="158"/>
      <c r="Q38" s="158"/>
      <c r="R38" s="158"/>
      <c r="S38" s="158"/>
      <c r="T38" s="158"/>
      <c r="U38" s="158"/>
      <c r="V38" s="158"/>
      <c r="W38" s="158"/>
      <c r="X38" s="158"/>
      <c r="Y38" s="158"/>
      <c r="Z38" s="159"/>
      <c r="AA38" s="158"/>
      <c r="AB38" s="159"/>
    </row>
    <row r="39" spans="5:28" ht="11.25">
      <c r="E39" s="132" t="s">
        <v>48</v>
      </c>
      <c r="F39" s="132"/>
      <c r="G39" s="132" t="s">
        <v>175</v>
      </c>
      <c r="I39" s="160">
        <f>'様式1 エネルギー管理表(ブランクフォーム)'!AQ23+'様式1 エネルギー管理表(ブランクフォーム)'!AQ24</f>
        <v>0</v>
      </c>
      <c r="J39" s="161">
        <f>'様式1 エネルギー管理表(ブランクフォーム)'!AQ37+'様式1 エネルギー管理表(ブランクフォーム)'!AQ38</f>
        <v>0</v>
      </c>
      <c r="K39" s="132" t="s">
        <v>43</v>
      </c>
      <c r="L39" s="118"/>
      <c r="M39" s="114"/>
      <c r="N39" s="117" t="s">
        <v>142</v>
      </c>
      <c r="O39" s="111" t="s">
        <v>143</v>
      </c>
      <c r="P39" s="103"/>
      <c r="Q39" s="103"/>
      <c r="R39" s="103"/>
      <c r="S39" s="103"/>
      <c r="T39" s="103"/>
      <c r="U39" s="103"/>
      <c r="V39" s="103"/>
      <c r="W39" s="103"/>
      <c r="X39" s="103"/>
      <c r="Y39" s="103"/>
      <c r="Z39" s="108"/>
      <c r="AB39" s="108"/>
    </row>
    <row r="40" spans="5:28" ht="11.25">
      <c r="E40" s="132" t="s">
        <v>49</v>
      </c>
      <c r="F40" s="132" t="s">
        <v>50</v>
      </c>
      <c r="G40" s="132" t="s">
        <v>51</v>
      </c>
      <c r="I40" s="160">
        <f>'様式1 エネルギー管理表(ブランクフォーム)'!AQ25</f>
        <v>0</v>
      </c>
      <c r="J40" s="161">
        <f>'様式1 エネルギー管理表(ブランクフォーム)'!AQ39</f>
        <v>0</v>
      </c>
      <c r="K40" s="132" t="s">
        <v>43</v>
      </c>
      <c r="L40" s="162"/>
      <c r="M40" s="114"/>
      <c r="N40" s="118"/>
      <c r="O40" s="103"/>
      <c r="P40" s="103"/>
      <c r="Q40" s="103"/>
      <c r="R40" s="103"/>
      <c r="S40" s="103"/>
      <c r="T40" s="103"/>
      <c r="U40" s="103"/>
      <c r="V40" s="103"/>
      <c r="W40" s="103"/>
      <c r="X40" s="103"/>
      <c r="Y40" s="103"/>
      <c r="Z40" s="108"/>
      <c r="AB40" s="108"/>
    </row>
    <row r="41" spans="5:28" ht="11.25">
      <c r="E41" s="132" t="s">
        <v>52</v>
      </c>
      <c r="F41" s="132"/>
      <c r="G41" s="132" t="s">
        <v>15</v>
      </c>
      <c r="I41" s="160">
        <f>'様式1 エネルギー管理表(ブランクフォーム)'!AQ26</f>
        <v>0</v>
      </c>
      <c r="J41" s="161">
        <f>'様式1 エネルギー管理表(ブランクフォーム)'!AQ40</f>
        <v>0</v>
      </c>
      <c r="K41" s="132" t="s">
        <v>43</v>
      </c>
      <c r="L41" s="118"/>
      <c r="M41" s="114"/>
      <c r="N41" s="117"/>
      <c r="O41" s="119"/>
      <c r="P41" s="119"/>
      <c r="Q41" s="119"/>
      <c r="R41" s="103"/>
      <c r="S41" s="103"/>
      <c r="T41" s="103"/>
      <c r="U41" s="103"/>
      <c r="V41" s="103"/>
      <c r="W41" s="103"/>
      <c r="X41" s="103"/>
      <c r="Y41" s="103"/>
      <c r="Z41" s="108"/>
      <c r="AB41" s="108"/>
    </row>
    <row r="42" spans="5:28" ht="11.25">
      <c r="E42" s="132" t="s">
        <v>53</v>
      </c>
      <c r="F42" s="132"/>
      <c r="G42" s="132" t="s">
        <v>15</v>
      </c>
      <c r="I42" s="160">
        <f>'様式1 エネルギー管理表(ブランクフォーム)'!AQ27</f>
        <v>0</v>
      </c>
      <c r="J42" s="161">
        <f>'様式1 エネルギー管理表(ブランクフォーム)'!AQ41</f>
        <v>0</v>
      </c>
      <c r="K42" s="163" t="s">
        <v>54</v>
      </c>
      <c r="L42" s="118"/>
      <c r="M42" s="114"/>
      <c r="N42" s="117"/>
      <c r="O42" s="119"/>
      <c r="P42" s="119"/>
      <c r="Q42" s="119"/>
      <c r="R42" s="103"/>
      <c r="S42" s="103"/>
      <c r="T42" s="103"/>
      <c r="U42" s="103"/>
      <c r="V42" s="103"/>
      <c r="W42" s="103"/>
      <c r="X42" s="103"/>
      <c r="Y42" s="103"/>
      <c r="Z42" s="108"/>
      <c r="AB42" s="108"/>
    </row>
    <row r="43" spans="5:28" ht="11.25">
      <c r="E43" s="132" t="s">
        <v>55</v>
      </c>
      <c r="F43" s="132" t="s">
        <v>50</v>
      </c>
      <c r="G43" s="132" t="s">
        <v>16</v>
      </c>
      <c r="I43" s="160">
        <f>'様式1 エネルギー管理表(ブランクフォーム)'!AQ28</f>
        <v>0</v>
      </c>
      <c r="J43" s="161">
        <f>'様式1 エネルギー管理表(ブランクフォーム)'!AQ42</f>
        <v>0</v>
      </c>
      <c r="K43" s="132" t="s">
        <v>43</v>
      </c>
      <c r="L43" s="118"/>
      <c r="M43" s="114"/>
      <c r="N43" s="117"/>
      <c r="O43" s="119"/>
      <c r="P43" s="119"/>
      <c r="Q43" s="119"/>
      <c r="R43" s="103"/>
      <c r="S43" s="103"/>
      <c r="T43" s="103"/>
      <c r="U43" s="103"/>
      <c r="V43" s="103"/>
      <c r="W43" s="103"/>
      <c r="X43" s="103"/>
      <c r="Y43" s="103"/>
      <c r="Z43" s="108"/>
      <c r="AB43" s="108"/>
    </row>
    <row r="44" spans="5:28" ht="11.25">
      <c r="E44" s="132" t="s">
        <v>56</v>
      </c>
      <c r="F44" s="132" t="s">
        <v>50</v>
      </c>
      <c r="G44" s="132" t="s">
        <v>16</v>
      </c>
      <c r="I44" s="160">
        <f>'様式1 エネルギー管理表(ブランクフォーム)'!AQ29</f>
        <v>0</v>
      </c>
      <c r="J44" s="161">
        <f>'様式1 エネルギー管理表(ブランクフォーム)'!AQ43</f>
        <v>0</v>
      </c>
      <c r="K44" s="132" t="s">
        <v>43</v>
      </c>
      <c r="L44" s="118"/>
      <c r="M44" s="114"/>
      <c r="N44" s="117"/>
      <c r="O44" s="119"/>
      <c r="P44" s="119"/>
      <c r="Q44" s="119"/>
      <c r="R44" s="103"/>
      <c r="S44" s="103"/>
      <c r="T44" s="103"/>
      <c r="U44" s="103"/>
      <c r="V44" s="103"/>
      <c r="W44" s="103"/>
      <c r="X44" s="103"/>
      <c r="Y44" s="103"/>
      <c r="Z44" s="108"/>
      <c r="AB44" s="108"/>
    </row>
    <row r="45" spans="5:28" ht="11.25">
      <c r="E45" s="132" t="s">
        <v>57</v>
      </c>
      <c r="F45" s="132" t="s">
        <v>50</v>
      </c>
      <c r="G45" s="132" t="s">
        <v>16</v>
      </c>
      <c r="I45" s="160">
        <f>'様式1 エネルギー管理表(ブランクフォーム)'!AQ30</f>
        <v>0</v>
      </c>
      <c r="J45" s="161">
        <f>'様式1 エネルギー管理表(ブランクフォーム)'!AQ44</f>
        <v>0</v>
      </c>
      <c r="K45" s="132" t="s">
        <v>43</v>
      </c>
      <c r="L45" s="118"/>
      <c r="M45" s="114"/>
      <c r="N45" s="117"/>
      <c r="O45" s="119"/>
      <c r="P45" s="119"/>
      <c r="Q45" s="119"/>
      <c r="R45" s="103"/>
      <c r="S45" s="103"/>
      <c r="T45" s="103"/>
      <c r="U45" s="103"/>
      <c r="V45" s="103"/>
      <c r="W45" s="103"/>
      <c r="X45" s="103"/>
      <c r="Y45" s="103"/>
      <c r="Z45" s="108"/>
      <c r="AB45" s="108"/>
    </row>
    <row r="46" spans="5:28" ht="12" thickBot="1">
      <c r="E46" s="164" t="s">
        <v>58</v>
      </c>
      <c r="F46" s="164"/>
      <c r="G46" s="164"/>
      <c r="H46" s="165"/>
      <c r="I46" s="166"/>
      <c r="J46" s="169">
        <f>'様式1 エネルギー管理表(ブランクフォーム)'!AQ45</f>
        <v>0</v>
      </c>
      <c r="K46" s="132" t="s">
        <v>43</v>
      </c>
      <c r="L46" s="118"/>
      <c r="M46" s="114"/>
      <c r="N46" s="117"/>
      <c r="O46" s="119"/>
      <c r="P46" s="119"/>
      <c r="Q46" s="119"/>
      <c r="R46" s="103"/>
      <c r="S46" s="103"/>
      <c r="T46" s="103"/>
      <c r="U46" s="103"/>
      <c r="V46" s="103"/>
      <c r="W46" s="103"/>
      <c r="X46" s="103"/>
      <c r="Y46" s="103"/>
      <c r="Z46" s="108"/>
      <c r="AB46" s="108"/>
    </row>
    <row r="47" spans="5:28" ht="12" thickTop="1">
      <c r="E47" s="167" t="s">
        <v>59</v>
      </c>
      <c r="F47" s="167"/>
      <c r="G47" s="167"/>
      <c r="H47" s="168"/>
      <c r="I47" s="168"/>
      <c r="J47" s="169" t="str">
        <f>IF(ISERROR(J46/H24*1000),"-",(J46/H24*1000))</f>
        <v>-</v>
      </c>
      <c r="K47" s="132" t="s">
        <v>60</v>
      </c>
      <c r="L47" s="113"/>
      <c r="M47" s="114"/>
      <c r="N47" s="117"/>
      <c r="O47" s="119"/>
      <c r="P47" s="119"/>
      <c r="Q47" s="119"/>
      <c r="R47" s="103"/>
      <c r="S47" s="103"/>
      <c r="T47" s="103"/>
      <c r="U47" s="103"/>
      <c r="V47" s="103"/>
      <c r="W47" s="103"/>
      <c r="X47" s="103"/>
      <c r="Y47" s="103"/>
      <c r="Z47" s="108"/>
      <c r="AB47" s="108"/>
    </row>
    <row r="48" spans="13:28" ht="13.5" customHeight="1">
      <c r="M48" s="114"/>
      <c r="N48" s="118"/>
      <c r="O48" s="103"/>
      <c r="P48" s="103"/>
      <c r="Q48" s="103"/>
      <c r="R48" s="103"/>
      <c r="S48" s="103"/>
      <c r="T48" s="103"/>
      <c r="U48" s="103"/>
      <c r="V48" s="103"/>
      <c r="W48" s="103"/>
      <c r="X48" s="103"/>
      <c r="Y48" s="103"/>
      <c r="Z48" s="108"/>
      <c r="AB48" s="108"/>
    </row>
    <row r="49" spans="1:28" ht="11.25">
      <c r="A49" s="102"/>
      <c r="B49" s="170" t="s">
        <v>61</v>
      </c>
      <c r="C49" s="100" t="s">
        <v>62</v>
      </c>
      <c r="M49" s="114"/>
      <c r="N49" s="118"/>
      <c r="O49" s="103"/>
      <c r="P49" s="103"/>
      <c r="Q49" s="103"/>
      <c r="R49" s="103"/>
      <c r="S49" s="103"/>
      <c r="T49" s="103"/>
      <c r="U49" s="103"/>
      <c r="V49" s="103"/>
      <c r="W49" s="103"/>
      <c r="X49" s="103"/>
      <c r="Y49" s="103"/>
      <c r="Z49" s="108"/>
      <c r="AB49" s="108"/>
    </row>
    <row r="50" spans="1:28" ht="11.25">
      <c r="A50" s="102"/>
      <c r="M50" s="114"/>
      <c r="N50" s="118"/>
      <c r="O50" s="103"/>
      <c r="P50" s="103"/>
      <c r="Q50" s="103"/>
      <c r="R50" s="103"/>
      <c r="S50" s="103"/>
      <c r="T50" s="103"/>
      <c r="U50" s="103"/>
      <c r="V50" s="103"/>
      <c r="W50" s="103"/>
      <c r="X50" s="103"/>
      <c r="Y50" s="103"/>
      <c r="Z50" s="108"/>
      <c r="AB50" s="108"/>
    </row>
    <row r="51" spans="1:28" ht="11.25">
      <c r="A51" s="102"/>
      <c r="C51" s="573"/>
      <c r="D51" s="574"/>
      <c r="E51" s="574"/>
      <c r="F51" s="574"/>
      <c r="G51" s="574"/>
      <c r="H51" s="574"/>
      <c r="I51" s="574"/>
      <c r="J51" s="575"/>
      <c r="K51" s="133" t="s">
        <v>77</v>
      </c>
      <c r="M51" s="114"/>
      <c r="N51" s="171" t="s">
        <v>144</v>
      </c>
      <c r="O51" s="103" t="s">
        <v>69</v>
      </c>
      <c r="P51" s="103"/>
      <c r="Q51" s="103"/>
      <c r="R51" s="103"/>
      <c r="S51" s="103"/>
      <c r="T51" s="103"/>
      <c r="U51" s="103"/>
      <c r="V51" s="103"/>
      <c r="W51" s="103"/>
      <c r="X51" s="103"/>
      <c r="Y51" s="103"/>
      <c r="Z51" s="108"/>
      <c r="AB51" s="108"/>
    </row>
    <row r="52" spans="1:28" ht="11.25">
      <c r="A52" s="102"/>
      <c r="C52" s="576"/>
      <c r="D52" s="577"/>
      <c r="E52" s="577"/>
      <c r="F52" s="577"/>
      <c r="G52" s="577"/>
      <c r="H52" s="577"/>
      <c r="I52" s="577"/>
      <c r="J52" s="578"/>
      <c r="M52" s="114"/>
      <c r="N52" s="118"/>
      <c r="O52" s="103"/>
      <c r="P52" s="103"/>
      <c r="Q52" s="103"/>
      <c r="R52" s="103"/>
      <c r="S52" s="103"/>
      <c r="T52" s="103"/>
      <c r="U52" s="103"/>
      <c r="V52" s="103"/>
      <c r="W52" s="103"/>
      <c r="X52" s="103"/>
      <c r="Y52" s="103"/>
      <c r="Z52" s="108"/>
      <c r="AB52" s="108"/>
    </row>
    <row r="53" spans="1:28" ht="11.25">
      <c r="A53" s="102"/>
      <c r="C53" s="576"/>
      <c r="D53" s="577"/>
      <c r="E53" s="577"/>
      <c r="F53" s="577"/>
      <c r="G53" s="577"/>
      <c r="H53" s="577"/>
      <c r="I53" s="577"/>
      <c r="J53" s="578"/>
      <c r="M53" s="114"/>
      <c r="N53" s="118"/>
      <c r="O53" s="103"/>
      <c r="P53" s="103"/>
      <c r="Q53" s="103"/>
      <c r="R53" s="103"/>
      <c r="S53" s="103"/>
      <c r="T53" s="103"/>
      <c r="U53" s="103"/>
      <c r="V53" s="103"/>
      <c r="W53" s="103"/>
      <c r="X53" s="103"/>
      <c r="Y53" s="103"/>
      <c r="Z53" s="108"/>
      <c r="AB53" s="108"/>
    </row>
    <row r="54" spans="1:28" ht="11.25">
      <c r="A54" s="102"/>
      <c r="C54" s="576"/>
      <c r="D54" s="577"/>
      <c r="E54" s="577"/>
      <c r="F54" s="577"/>
      <c r="G54" s="577"/>
      <c r="H54" s="577"/>
      <c r="I54" s="577"/>
      <c r="J54" s="578"/>
      <c r="M54" s="114"/>
      <c r="N54" s="118"/>
      <c r="O54" s="103"/>
      <c r="P54" s="103"/>
      <c r="Q54" s="103"/>
      <c r="R54" s="103"/>
      <c r="S54" s="103"/>
      <c r="T54" s="103"/>
      <c r="U54" s="103"/>
      <c r="V54" s="103"/>
      <c r="W54" s="103"/>
      <c r="X54" s="103"/>
      <c r="Y54" s="103"/>
      <c r="Z54" s="108"/>
      <c r="AB54" s="108"/>
    </row>
    <row r="55" spans="1:28" ht="11.25">
      <c r="A55" s="102"/>
      <c r="C55" s="579"/>
      <c r="D55" s="566"/>
      <c r="E55" s="566"/>
      <c r="F55" s="566"/>
      <c r="G55" s="566"/>
      <c r="H55" s="566"/>
      <c r="I55" s="566"/>
      <c r="J55" s="580"/>
      <c r="M55" s="114"/>
      <c r="N55" s="118"/>
      <c r="O55" s="103"/>
      <c r="P55" s="103"/>
      <c r="Q55" s="103"/>
      <c r="R55" s="103"/>
      <c r="S55" s="103"/>
      <c r="T55" s="103"/>
      <c r="U55" s="103"/>
      <c r="V55" s="103"/>
      <c r="W55" s="103"/>
      <c r="X55" s="103"/>
      <c r="Y55" s="103"/>
      <c r="Z55" s="108"/>
      <c r="AB55" s="108"/>
    </row>
    <row r="56" spans="13:28" ht="13.5" customHeight="1">
      <c r="M56" s="114"/>
      <c r="N56" s="118"/>
      <c r="O56" s="103"/>
      <c r="P56" s="103"/>
      <c r="Q56" s="103"/>
      <c r="R56" s="103"/>
      <c r="S56" s="103"/>
      <c r="T56" s="103"/>
      <c r="U56" s="103"/>
      <c r="V56" s="103"/>
      <c r="W56" s="103"/>
      <c r="X56" s="103"/>
      <c r="Y56" s="103"/>
      <c r="Z56" s="108"/>
      <c r="AB56" s="108"/>
    </row>
    <row r="57" spans="1:28" ht="11.25">
      <c r="A57" s="102"/>
      <c r="B57" s="170" t="s">
        <v>63</v>
      </c>
      <c r="C57" s="100" t="s">
        <v>64</v>
      </c>
      <c r="M57" s="114"/>
      <c r="N57" s="118"/>
      <c r="O57" s="103"/>
      <c r="P57" s="103"/>
      <c r="Q57" s="103"/>
      <c r="R57" s="103"/>
      <c r="S57" s="103"/>
      <c r="T57" s="103"/>
      <c r="U57" s="103"/>
      <c r="V57" s="103"/>
      <c r="W57" s="103"/>
      <c r="X57" s="103"/>
      <c r="Y57" s="103"/>
      <c r="Z57" s="108"/>
      <c r="AB57" s="108"/>
    </row>
    <row r="58" spans="1:28" ht="11.25">
      <c r="A58" s="102"/>
      <c r="M58" s="114"/>
      <c r="N58" s="118"/>
      <c r="O58" s="103"/>
      <c r="P58" s="103"/>
      <c r="Q58" s="103"/>
      <c r="R58" s="103"/>
      <c r="S58" s="103"/>
      <c r="T58" s="103"/>
      <c r="U58" s="103"/>
      <c r="V58" s="103"/>
      <c r="W58" s="103"/>
      <c r="X58" s="103"/>
      <c r="Y58" s="103"/>
      <c r="Z58" s="108"/>
      <c r="AB58" s="108"/>
    </row>
    <row r="59" spans="1:28" ht="11.25">
      <c r="A59" s="102"/>
      <c r="C59" s="573"/>
      <c r="D59" s="574"/>
      <c r="E59" s="574"/>
      <c r="F59" s="574"/>
      <c r="G59" s="574"/>
      <c r="H59" s="574"/>
      <c r="I59" s="574"/>
      <c r="J59" s="575"/>
      <c r="K59" s="133" t="s">
        <v>78</v>
      </c>
      <c r="M59" s="114"/>
      <c r="N59" s="171" t="s">
        <v>145</v>
      </c>
      <c r="O59" s="103" t="s">
        <v>70</v>
      </c>
      <c r="P59" s="103"/>
      <c r="Q59" s="103"/>
      <c r="R59" s="103"/>
      <c r="S59" s="103"/>
      <c r="T59" s="103"/>
      <c r="U59" s="103"/>
      <c r="V59" s="103"/>
      <c r="W59" s="103"/>
      <c r="X59" s="103"/>
      <c r="Y59" s="103"/>
      <c r="Z59" s="108"/>
      <c r="AB59" s="108"/>
    </row>
    <row r="60" spans="1:28" ht="11.25">
      <c r="A60" s="102"/>
      <c r="C60" s="576"/>
      <c r="D60" s="577"/>
      <c r="E60" s="577"/>
      <c r="F60" s="577"/>
      <c r="G60" s="577"/>
      <c r="H60" s="577"/>
      <c r="I60" s="577"/>
      <c r="J60" s="578"/>
      <c r="M60" s="114"/>
      <c r="N60" s="118"/>
      <c r="O60" s="103"/>
      <c r="P60" s="103"/>
      <c r="Q60" s="103"/>
      <c r="R60" s="103"/>
      <c r="S60" s="103"/>
      <c r="T60" s="103"/>
      <c r="U60" s="103"/>
      <c r="V60" s="103"/>
      <c r="W60" s="103"/>
      <c r="X60" s="103"/>
      <c r="Y60" s="103"/>
      <c r="Z60" s="108"/>
      <c r="AB60" s="108"/>
    </row>
    <row r="61" spans="1:28" ht="12" thickBot="1">
      <c r="A61" s="102"/>
      <c r="C61" s="576"/>
      <c r="D61" s="577"/>
      <c r="E61" s="577"/>
      <c r="F61" s="577"/>
      <c r="G61" s="577"/>
      <c r="H61" s="577"/>
      <c r="I61" s="577"/>
      <c r="J61" s="578"/>
      <c r="M61" s="172"/>
      <c r="N61" s="173"/>
      <c r="O61" s="174"/>
      <c r="P61" s="174"/>
      <c r="Q61" s="174"/>
      <c r="R61" s="174"/>
      <c r="S61" s="174"/>
      <c r="T61" s="174"/>
      <c r="U61" s="174"/>
      <c r="V61" s="174"/>
      <c r="W61" s="174"/>
      <c r="X61" s="174"/>
      <c r="Y61" s="174"/>
      <c r="Z61" s="175"/>
      <c r="AB61" s="108"/>
    </row>
    <row r="62" spans="1:26" ht="11.25">
      <c r="A62" s="102"/>
      <c r="C62" s="576"/>
      <c r="D62" s="577"/>
      <c r="E62" s="577"/>
      <c r="F62" s="577"/>
      <c r="G62" s="577"/>
      <c r="H62" s="577"/>
      <c r="I62" s="577"/>
      <c r="J62" s="578"/>
      <c r="M62" s="103"/>
      <c r="N62" s="118"/>
      <c r="O62" s="103"/>
      <c r="P62" s="103"/>
      <c r="Q62" s="103"/>
      <c r="R62" s="103"/>
      <c r="S62" s="103"/>
      <c r="T62" s="103"/>
      <c r="U62" s="103"/>
      <c r="V62" s="103"/>
      <c r="W62" s="103"/>
      <c r="X62" s="103"/>
      <c r="Y62" s="103"/>
      <c r="Z62" s="103"/>
    </row>
    <row r="63" spans="1:26" ht="11.25">
      <c r="A63" s="102"/>
      <c r="C63" s="579"/>
      <c r="D63" s="566"/>
      <c r="E63" s="566"/>
      <c r="F63" s="566"/>
      <c r="G63" s="566"/>
      <c r="H63" s="566"/>
      <c r="I63" s="566"/>
      <c r="J63" s="580"/>
      <c r="M63" s="103"/>
      <c r="N63" s="118"/>
      <c r="O63" s="103"/>
      <c r="P63" s="103"/>
      <c r="Q63" s="103"/>
      <c r="R63" s="103"/>
      <c r="S63" s="103"/>
      <c r="T63" s="103"/>
      <c r="U63" s="103"/>
      <c r="V63" s="103"/>
      <c r="W63" s="103"/>
      <c r="X63" s="103"/>
      <c r="Y63" s="103"/>
      <c r="Z63" s="103"/>
    </row>
  </sheetData>
  <sheetProtection password="E8CD" sheet="1" objects="1" scenarios="1"/>
  <mergeCells count="11">
    <mergeCell ref="I14:K14"/>
    <mergeCell ref="I16:K16"/>
    <mergeCell ref="H22:J22"/>
    <mergeCell ref="H24:J24"/>
    <mergeCell ref="C51:J55"/>
    <mergeCell ref="C59:J63"/>
    <mergeCell ref="B6:D6"/>
    <mergeCell ref="J6:K6"/>
    <mergeCell ref="I7:K7"/>
    <mergeCell ref="I9:K9"/>
    <mergeCell ref="H11:K13"/>
  </mergeCells>
  <dataValidations count="2">
    <dataValidation type="whole" allowBlank="1" showInputMessage="1" showErrorMessage="1" imeMode="off" sqref="F29">
      <formula1>2000</formula1>
      <formula2>2999</formula2>
    </dataValidation>
    <dataValidation type="decimal" operator="greaterThanOrEqual" allowBlank="1" showInputMessage="1" showErrorMessage="1" sqref="H24:J24">
      <formula1>0</formula1>
    </dataValidation>
  </dataValidations>
  <hyperlinks>
    <hyperlink ref="O23" r:id="rId1" display="http://www.e-stat.go.jp/SG1/htoukeib/TopDisp.do?bKind=10"/>
    <hyperlink ref="O26" r:id="rId2" display="http://www.e-stat.go.jp/SG1/htoukeib/BunruiFocus.do?bunCode=A"/>
    <hyperlink ref="P26" r:id="rId3" display="http://www.e-stat.go.jp/SG1/htoukeib/Detail.do?bunCode=A"/>
    <hyperlink ref="O27" r:id="rId4" display="http://www.e-stat.go.jp/SG1/htoukeib/BunruiFocus.do?bunCode=B"/>
    <hyperlink ref="P27" r:id="rId5" display="http://www.e-stat.go.jp/SG1/htoukeib/Detail.do?bunCode=B"/>
    <hyperlink ref="O28" r:id="rId6" display="http://www.e-stat.go.jp/SG1/htoukeib/BunruiFocus.do?bunCode=C"/>
    <hyperlink ref="P28" r:id="rId7" display="http://www.e-stat.go.jp/SG1/htoukeib/Detail.do?bunCode=C"/>
    <hyperlink ref="O29" r:id="rId8" display="http://www.e-stat.go.jp/SG1/htoukeib/BunruiFocus.do?bunCode=D"/>
    <hyperlink ref="P29" r:id="rId9" display="http://www.e-stat.go.jp/SG1/htoukeib/Detail.do?bunCode=D"/>
    <hyperlink ref="O30" r:id="rId10" display="http://www.e-stat.go.jp/SG1/htoukeib/BunruiFocus.do?bunCode=E"/>
    <hyperlink ref="P30" r:id="rId11" display="http://www.e-stat.go.jp/SG1/htoukeib/Detail.do?bunCode=E"/>
    <hyperlink ref="O31" r:id="rId12" display="http://www.e-stat.go.jp/SG1/htoukeib/BunruiFocus.do?bunCode=F"/>
    <hyperlink ref="P31" r:id="rId13" display="http://www.e-stat.go.jp/SG1/htoukeib/Detail.do?bunCode=F"/>
    <hyperlink ref="O32" r:id="rId14" display="http://www.e-stat.go.jp/SG1/htoukeib/BunruiFocus.do?bunCode=G"/>
    <hyperlink ref="P32" r:id="rId15" display="http://www.e-stat.go.jp/SG1/htoukeib/Detail.do?bunCode=G"/>
    <hyperlink ref="O33" r:id="rId16" display="http://www.e-stat.go.jp/SG1/htoukeib/BunruiFocus.do?bunCode=H"/>
    <hyperlink ref="P33" r:id="rId17" display="http://www.e-stat.go.jp/SG1/htoukeib/Detail.do?bunCode=H"/>
    <hyperlink ref="O34" r:id="rId18" display="http://www.e-stat.go.jp/SG1/htoukeib/BunruiFocus.do?bunCode=I"/>
    <hyperlink ref="P34" r:id="rId19" display="http://www.e-stat.go.jp/SG1/htoukeib/Detail.do?bunCode=I"/>
    <hyperlink ref="O35" r:id="rId20" display="http://www.e-stat.go.jp/SG1/htoukeib/BunruiFocus.do?bunCode=J"/>
    <hyperlink ref="P35" r:id="rId21" display="http://www.e-stat.go.jp/SG1/htoukeib/Detail.do?bunCode=J"/>
    <hyperlink ref="O36" r:id="rId22" display="http://www.e-stat.go.jp/SG1/htoukeib/BunruiFocus.do?bunCode=K"/>
    <hyperlink ref="P36" r:id="rId23" display="http://www.e-stat.go.jp/SG1/htoukeib/Detail.do?bunCode=K"/>
    <hyperlink ref="O37" r:id="rId24" display="http://www.e-stat.go.jp/SG1/htoukeib/BunruiFocus.do?bunCode=L"/>
    <hyperlink ref="P37" r:id="rId25" display="http://www.e-stat.go.jp/SG1/htoukeib/Detail.do?bunCode=L"/>
    <hyperlink ref="O38" r:id="rId26" display="http://www.e-stat.go.jp/SG1/htoukeib/BunruiFocus.do?bunCode=M"/>
    <hyperlink ref="P38" r:id="rId27" display="http://www.e-stat.go.jp/SG1/htoukeib/Detail.do?bunCode=M"/>
    <hyperlink ref="O39" r:id="rId28" display="http://www.e-stat.go.jp/SG1/htoukeib/BunruiFocus.do?bunCode=N"/>
    <hyperlink ref="P39" r:id="rId29" display="http://www.e-stat.go.jp/SG1/htoukeib/Detail.do?bunCode=N"/>
    <hyperlink ref="O40" r:id="rId30" display="http://www.e-stat.go.jp/SG1/htoukeib/BunruiFocus.do?bunCode=O"/>
    <hyperlink ref="P40" r:id="rId31" display="http://www.e-stat.go.jp/SG1/htoukeib/Detail.do?bunCode=O"/>
    <hyperlink ref="O41" r:id="rId32" display="http://www.e-stat.go.jp/SG1/htoukeib/BunruiFocus.do?bunCode=P"/>
    <hyperlink ref="P41" r:id="rId33" display="http://www.e-stat.go.jp/SG1/htoukeib/Detail.do?bunCode=P"/>
    <hyperlink ref="O42" r:id="rId34" display="http://www.e-stat.go.jp/SG1/htoukeib/BunruiFocus.do?bunCode=Q"/>
    <hyperlink ref="P42" r:id="rId35" display="http://www.e-stat.go.jp/SG1/htoukeib/Detail.do?bunCode=Q"/>
    <hyperlink ref="O43" r:id="rId36" display="http://www.e-stat.go.jp/SG1/htoukeib/BunruiFocus.do?bunCode=R"/>
    <hyperlink ref="P43" r:id="rId37" display="http://www.e-stat.go.jp/SG1/htoukeib/Detail.do?bunCode=R"/>
    <hyperlink ref="O44" r:id="rId38" display="http://www.e-stat.go.jp/SG1/htoukeib/BunruiFocus.do?bunCode=S"/>
    <hyperlink ref="P44" r:id="rId39" display="http://www.e-stat.go.jp/SG1/htoukeib/Detail.do?bunCode=S"/>
    <hyperlink ref="O45" r:id="rId40" display="http://www.e-stat.go.jp/SG1/htoukeib/BunruiFocus.do?bunCode=T"/>
    <hyperlink ref="P45" r:id="rId41" display="http://www.e-stat.go.jp/SG1/htoukeib/Detail.do?bunCode=T"/>
  </hyperlinks>
  <printOptions/>
  <pageMargins left="0.7" right="0.7" top="0.75" bottom="0.75" header="0.3" footer="0.3"/>
  <pageSetup fitToHeight="0" fitToWidth="1" horizontalDpi="600" verticalDpi="600" orientation="landscape" paperSize="8" scale="96" r:id="rId43"/>
  <drawing r:id="rId4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2013-01-16T06:44:44Z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