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0505" windowHeight="11640" activeTab="0"/>
  </bookViews>
  <sheets>
    <sheet name="26" sheetId="1" r:id="rId1"/>
    <sheet name="25" sheetId="2" r:id="rId2"/>
    <sheet name="24" sheetId="3" r:id="rId3"/>
    <sheet name="23" sheetId="4" r:id="rId4"/>
    <sheet name="22" sheetId="5" r:id="rId5"/>
    <sheet name="21" sheetId="6" r:id="rId6"/>
  </sheets>
  <externalReferences>
    <externalReference r:id="rId9"/>
  </externalReferences>
  <definedNames>
    <definedName name="_xlnm.Print_Area" localSheetId="5">'21'!$A$1:$M$36</definedName>
    <definedName name="_xlnm.Print_Area" localSheetId="3">'23'!$A$1:$M$37</definedName>
    <definedName name="_xlnm.Print_Area" localSheetId="2">'24'!$A$1:$M$37</definedName>
    <definedName name="_xlnm.Print_Area" localSheetId="1">'25'!$A$1:$M$37</definedName>
    <definedName name="_xlnm.Print_Area" localSheetId="0">'26'!$A$1:$M$42</definedName>
    <definedName name="TA104_ふっ素ほう素">#REF!</definedName>
  </definedNames>
  <calcPr fullCalcOnLoad="1"/>
</workbook>
</file>

<file path=xl/sharedStrings.xml><?xml version="1.0" encoding="utf-8"?>
<sst xmlns="http://schemas.openxmlformats.org/spreadsheetml/2006/main" count="338" uniqueCount="133">
  <si>
    <t>注１）硝酸性窒素及び亜硝酸性窒素、ふっ素ならびにほう素は平成１１年度から全国的に水質測定
      　を開始。
　　２）ふっ素及びほう素の環境基準は、海域には適用されない。これら２項目に係る海域の測定地
　　　　点数は、（　）内に参考までに記載したが、環境基準の評価からは除外し、合計欄にも含ま
　　　　れない。
　　　　また、河川及び湖沼においても、海水の影響により環境基準を超過した地点を除いた地点
      　数を記載しているが、下段（　）内に、これらを含めた地点数を参考までに記載した。
　　３）合</t>
  </si>
  <si>
    <t>5.4　健康項目の環境基準達成状況（非達成率）（平成20年度）</t>
  </si>
  <si>
    <t>表２　健康項目の環境基準達成状況（非達成率）</t>
  </si>
  <si>
    <t>平成１9年度</t>
  </si>
  <si>
    <t>平成１8年度</t>
  </si>
  <si>
    <t>(20)</t>
  </si>
  <si>
    <t>(2780)</t>
  </si>
  <si>
    <t>(0)</t>
  </si>
  <si>
    <t>(91)</t>
  </si>
  <si>
    <t>(2706)</t>
  </si>
  <si>
    <t>注：１）硝酸性窒素及び亜硝酸性窒素、ふっ素ならびにほう素は平成１１年度から全国的に水質測定
      　を開始。
　　２）ふっ素及びほう素の環境基準は、海域には適用されない。これら２項目に係る海域の測定地
　　　　点数は、（　）内に参考までに記載したが、環境基準の評価からは除外し、合計欄にも含ま
　　　　れない。
　　　　また、河川及び湖沼においても、海水の影響により環境基準を超過した地点を除いた地点
      　数を記載しているが、下段（　）内に、これらを含めた地点数を参考までに記載した。
　　３）</t>
  </si>
  <si>
    <t>河川</t>
  </si>
  <si>
    <t>湖沼</t>
  </si>
  <si>
    <t>海域</t>
  </si>
  <si>
    <t>全体</t>
  </si>
  <si>
    <t>全体</t>
  </si>
  <si>
    <t>a：超過地点数</t>
  </si>
  <si>
    <t>b：調査地点数</t>
  </si>
  <si>
    <t>ｂ：調査地点数</t>
  </si>
  <si>
    <t>ａ：超過地点数</t>
  </si>
  <si>
    <t>a/b　　　（％）</t>
  </si>
  <si>
    <t>a：超過地点数</t>
  </si>
  <si>
    <t>ｂ：調査地点数</t>
  </si>
  <si>
    <t>a/b　　　（％）</t>
  </si>
  <si>
    <t>硝酸性窒素及び
亜硝酸性窒素</t>
  </si>
  <si>
    <t xml:space="preserve">- </t>
  </si>
  <si>
    <t>1，4-ジオキサン</t>
  </si>
  <si>
    <t>－</t>
  </si>
  <si>
    <t>合計（のべ地点数）</t>
  </si>
  <si>
    <r>
      <t>平成1</t>
    </r>
    <r>
      <rPr>
        <sz val="11"/>
        <rFont val="ＭＳ Ｐゴシック"/>
        <family val="3"/>
      </rPr>
      <t>9</t>
    </r>
    <r>
      <rPr>
        <sz val="11"/>
        <rFont val="ＭＳ Ｐゴシック"/>
        <family val="3"/>
      </rPr>
      <t>年度</t>
    </r>
  </si>
  <si>
    <t>河川</t>
  </si>
  <si>
    <t>湖沼</t>
  </si>
  <si>
    <t>海域</t>
  </si>
  <si>
    <t>全体</t>
  </si>
  <si>
    <t>a：超過地点数</t>
  </si>
  <si>
    <t>b：調査地点数</t>
  </si>
  <si>
    <t>ｂ：調査地点数</t>
  </si>
  <si>
    <t>ａ：超過地点数</t>
  </si>
  <si>
    <t>a/b　　　（％）</t>
  </si>
  <si>
    <t>硝酸性窒素及び
亜硝酸性窒素</t>
  </si>
  <si>
    <t xml:space="preserve">- </t>
  </si>
  <si>
    <t>合計（のべ地点数）</t>
  </si>
  <si>
    <t>合計（実地点数）</t>
  </si>
  <si>
    <t>注１）硝酸性窒素及び亜硝酸性窒素、ふっ素ならびにほう素は平成11年度から全国的に水質測定を開始。
　２） ふっ素及びほう素の環境基準は、海域には適用されない。これら２項目に係る海域の測定地点数は、（　）内に参考までに記載したが、環境基準の評価からは除外し、合計欄にも含まれない。また、河川及び湖沼においても、海水の影響により環境基準を超過した地点を除いた地点数を記載しているが、下段（　）内に、これらを含めた地点数を参考までに記載した。
　３） 合計欄の超過地点数は、のべ地点数であり、同一地点において複数項目の環境基準を超えた場合には、それぞれの項目において、超過地点数を１として集計した。
出典：環境省水・大気環境局水環境課「公共用水域水質測定結果」</t>
  </si>
  <si>
    <t>ｶﾄﾞﾐｳﾑ</t>
  </si>
  <si>
    <t>全ｼｱﾝ</t>
  </si>
  <si>
    <t>鉛</t>
  </si>
  <si>
    <t>六価ｸﾛﾑ</t>
  </si>
  <si>
    <t>砒素</t>
  </si>
  <si>
    <t>総水銀</t>
  </si>
  <si>
    <t>ｱﾙｷﾙ水銀</t>
  </si>
  <si>
    <t>PCB</t>
  </si>
  <si>
    <t>ｼﾞｸﾛﾛﾒﾀﾝ</t>
  </si>
  <si>
    <t>四塩化炭素</t>
  </si>
  <si>
    <t>1,2-ｼﾞｸﾛﾛｴﾀﾝ</t>
  </si>
  <si>
    <t>1,1-ｼﾞｸﾛﾛｴﾁﾚﾝ</t>
  </si>
  <si>
    <t>ｼｽ-1,2-ｼﾞｸﾛﾛｴﾁﾚﾝ</t>
  </si>
  <si>
    <t>1,1,1-ﾄﾘｸﾛﾛｴﾀﾝ</t>
  </si>
  <si>
    <t>1,1,2-ﾄﾘｸﾛﾛｴﾀﾝ</t>
  </si>
  <si>
    <t>ﾄﾘｸﾛﾛｴﾁﾚﾝ</t>
  </si>
  <si>
    <t>ﾃﾄﾗｸﾛﾛｴﾁﾚﾝ</t>
  </si>
  <si>
    <t>1,3-ｼﾞｸﾛﾛﾌﾟﾛﾍﾟﾝ</t>
  </si>
  <si>
    <t>ﾁｳﾗﾑ</t>
  </si>
  <si>
    <t>ｼﾏｼﾞﾝ</t>
  </si>
  <si>
    <t>ﾁｵﾍﾞﾝｶﾙﾌﾞ</t>
  </si>
  <si>
    <t>ﾍﾞﾝｾﾞﾝ</t>
  </si>
  <si>
    <t>ｾﾚﾝ</t>
  </si>
  <si>
    <t>ふっ素</t>
  </si>
  <si>
    <t>ほう素</t>
  </si>
  <si>
    <t xml:space="preserve">-   </t>
  </si>
  <si>
    <t>平成21年度</t>
  </si>
  <si>
    <t>平成22年度</t>
  </si>
  <si>
    <t>5.4　健康項目の環境基準達成状況（非達成率）（平成22年度）</t>
  </si>
  <si>
    <t>河川</t>
  </si>
  <si>
    <t>湖沼</t>
  </si>
  <si>
    <t>海域</t>
  </si>
  <si>
    <t>全体</t>
  </si>
  <si>
    <t>a：超過地点数</t>
  </si>
  <si>
    <t>b：調査地点数</t>
  </si>
  <si>
    <t>a：超過地点数</t>
  </si>
  <si>
    <t>ｂ：調査地点数</t>
  </si>
  <si>
    <t>ａ：超過地点数</t>
  </si>
  <si>
    <t>ｂ：調査地点数</t>
  </si>
  <si>
    <t>a：超過地点数</t>
  </si>
  <si>
    <t>a/b　　　（％）</t>
  </si>
  <si>
    <t>ｂ：調査地点数</t>
  </si>
  <si>
    <t>a/b　　　（％）</t>
  </si>
  <si>
    <t>硝酸性窒素及び
亜硝酸性窒素</t>
  </si>
  <si>
    <t>1,4-ジオキサン</t>
  </si>
  <si>
    <t>合計（のべ地点数）</t>
  </si>
  <si>
    <t>5.4　健康項目の環境基準達成状況（非達成率）（平成21年度）</t>
  </si>
  <si>
    <r>
      <t>平成2</t>
    </r>
    <r>
      <rPr>
        <sz val="11"/>
        <rFont val="ＭＳ Ｐゴシック"/>
        <family val="3"/>
      </rPr>
      <t>1</t>
    </r>
    <r>
      <rPr>
        <sz val="11"/>
        <rFont val="ＭＳ Ｐゴシック"/>
        <family val="3"/>
      </rPr>
      <t>年度</t>
    </r>
  </si>
  <si>
    <r>
      <t>平成2</t>
    </r>
    <r>
      <rPr>
        <sz val="11"/>
        <rFont val="ＭＳ Ｐゴシック"/>
        <family val="3"/>
      </rPr>
      <t>0</t>
    </r>
    <r>
      <rPr>
        <sz val="11"/>
        <rFont val="ＭＳ Ｐゴシック"/>
        <family val="3"/>
      </rPr>
      <t>年度</t>
    </r>
  </si>
  <si>
    <t xml:space="preserve">- </t>
  </si>
  <si>
    <t>5.4　健康項目の環境基準達成状況（非達成率）（平成23年度）</t>
  </si>
  <si>
    <r>
      <t>平成</t>
    </r>
    <r>
      <rPr>
        <sz val="11"/>
        <rFont val="ＭＳ Ｐゴシック"/>
        <family val="3"/>
      </rPr>
      <t>23年度</t>
    </r>
  </si>
  <si>
    <r>
      <t>平成</t>
    </r>
    <r>
      <rPr>
        <sz val="11"/>
        <rFont val="ＭＳ Ｐゴシック"/>
        <family val="3"/>
      </rPr>
      <t>22年度</t>
    </r>
  </si>
  <si>
    <t>河川</t>
  </si>
  <si>
    <t>湖沼</t>
  </si>
  <si>
    <t>海域</t>
  </si>
  <si>
    <t>全体</t>
  </si>
  <si>
    <t>a：超過地点数</t>
  </si>
  <si>
    <t>b：調査地点数</t>
  </si>
  <si>
    <t>ｂ：調査地点数</t>
  </si>
  <si>
    <t>ａ：超過地点数</t>
  </si>
  <si>
    <t>a/b　　　（％）</t>
  </si>
  <si>
    <t>硝酸性窒素及び
亜硝酸性窒素</t>
  </si>
  <si>
    <t>－</t>
  </si>
  <si>
    <t>-</t>
  </si>
  <si>
    <t>1,4-ジオキサン</t>
  </si>
  <si>
    <t>合計（のべ地点数）</t>
  </si>
  <si>
    <t>注１）硝酸性窒素及び亜硝酸性窒素、ふっ素ならびにほう素は平成11年度から全国的に水質測定を開始。
　２） ふっ素及びほう素の環境基準は、海域には適用されない。これら２項目に係る海域の測定地点数は、（　）内に参考までに記載したが、環境基準の評価からは除外し、合計欄にも含まれない。また、河川及び湖沼においても、海水の影響により環境基準を超過した地点を除いた地点数を記載しているが、下段（　）内に、これらを含めた地点数を参考までに記載した。
　３） 合計欄の超過地点数は、のべ地点数であり、同一地点において複数項目の環境基準を超えた場合には、それぞれの項目において、超過地点数を１として集計した。
出典：環境省水・大気環境局水環境課「公共用水域水質測定結果」</t>
  </si>
  <si>
    <t>河川</t>
  </si>
  <si>
    <t>湖沼</t>
  </si>
  <si>
    <t>海域</t>
  </si>
  <si>
    <t>全体</t>
  </si>
  <si>
    <t>a/b　　　（％）</t>
  </si>
  <si>
    <t>硝酸性窒素及び
亜硝酸性窒素</t>
  </si>
  <si>
    <t/>
  </si>
  <si>
    <t>1,4-ジオキサン</t>
  </si>
  <si>
    <t>合計（のべ地点数）</t>
  </si>
  <si>
    <t>平成24年度</t>
  </si>
  <si>
    <t>平成23年度</t>
  </si>
  <si>
    <t>a：超過
地点数</t>
  </si>
  <si>
    <t>a：超過
地点数</t>
  </si>
  <si>
    <t>b：調査
地点数</t>
  </si>
  <si>
    <t>b：調査
地点数</t>
  </si>
  <si>
    <t>出典：環境省 水・大気環境局水環境課「公共用水域水質測定結果」より作成</t>
  </si>
  <si>
    <t>・硝酸性窒素及び亜硝酸性窒素、ふっ素ならびにほう素は平成11年度から全国的に水質測定を開始。</t>
  </si>
  <si>
    <t>注）</t>
  </si>
  <si>
    <t>・ふっ素及びほう素の環境基準は、海域には適用されない。これら２項目に係る海域の測定地点数は、（　）内に参考までに記載し
　たが、環境基準の評価からは除外し、合計欄にも含まれない。また、河川及び湖沼においても、海水の影響により環境基準を超過
　した地点を除いた地点数を記載しているが、下段（　）内に、これらを含めた地点数を参考までに記載した。</t>
  </si>
  <si>
    <t>・合計欄の超過地点数は、のべ地点数であり、同一地点において複数項目の環境基準を超えた場合には、それぞれの項目において超
　過地点数を１として集計した。</t>
  </si>
  <si>
    <t>5.04　健康項目の環境基準達成状況（非達成率）（平成24年度）</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</si>
</sst>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Red]\(0.00\)"/>
    <numFmt numFmtId="179" formatCode="\(#,###\)"/>
    <numFmt numFmtId="180" formatCode="0.0_ "/>
    <numFmt numFmtId="181" formatCode="0.00_ "/>
    <numFmt numFmtId="182" formatCode="0_);\(0\)"/>
    <numFmt numFmtId="183" formatCode="#,##0_);\(#,##0\)"/>
    <numFmt numFmtId="184" formatCode="#,##0_);[Red]\(#,##0\)"/>
    <numFmt numFmtId="185" formatCode="\(##,##0\)"/>
    <numFmt numFmtId="186" formatCode="0.0"/>
    <numFmt numFmtId="187" formatCode="0.000"/>
    <numFmt numFmtId="188" formatCode="0.0000"/>
    <numFmt numFmtId="189" formatCode="0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0.00_);\(0.00\)"/>
    <numFmt numFmtId="195" formatCode="0\ "/>
    <numFmt numFmtId="196" formatCode="&quot;$&quot;#,##0_);\(&quot;$&quot;#,##0\)"/>
    <numFmt numFmtId="197" formatCode="&quot;$&quot;#,##0_);[Red]\(&quot;$&quot;#,##0\)"/>
    <numFmt numFmtId="198" formatCode="&quot;$&quot;#,##0.00_);\(&quot;$&quot;#,##0.00\)"/>
    <numFmt numFmtId="199" formatCode="&quot;$&quot;#,##0.00_);[Red]\(&quot;$&quot;#,##0.00\)"/>
    <numFmt numFmtId="200" formatCode="dddd\,\ mmmm\ dd\,\ yyyy"/>
    <numFmt numFmtId="201" formatCode="[$-FFFF]g/&quot;標&quot;&quot;準&quot;"/>
    <numFmt numFmtId="202" formatCode="\(\ 0\ \)"/>
    <numFmt numFmtId="203" formatCode="\(\ 0\ \)\ \ "/>
    <numFmt numFmtId="204" formatCode="\(\ 0\ \)\ \ \ \ "/>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 #,##0_-;\-* #,##0_-;_-* &quot;-&quot;_-;_-@_-"/>
    <numFmt numFmtId="211" formatCode="_-&quot;¥&quot;* #,##0.00_-;\-&quot;¥&quot;* #,##0.00_-;_-&quot;¥&quot;* &quot;-&quot;??_-;_-@_-"/>
    <numFmt numFmtId="212" formatCode="_-* #,##0.00_-;\-* #,##0.00_-;_-* &quot;-&quot;??_-;_-@_-"/>
    <numFmt numFmtId="213" formatCode="mmmm\ d\,\ yyyy"/>
    <numFmt numFmtId="214" formatCode="g/&quot;標&quot;&quot;準&quot;"/>
    <numFmt numFmtId="215" formatCode="[$-411]g/&quot;標&quot;&quot;準&quot;"/>
  </numFmts>
  <fonts count="51">
    <font>
      <sz val="11"/>
      <name val="ＭＳ Ｐゴシック"/>
      <family val="3"/>
    </font>
    <font>
      <sz val="6"/>
      <name val="ＭＳ Ｐゴシック"/>
      <family val="3"/>
    </font>
    <font>
      <sz val="11"/>
      <color indexed="8"/>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4"/>
      <name val="ＭＳ Ｐゴシック"/>
      <family val="3"/>
    </font>
    <font>
      <sz val="9"/>
      <name val="ＭＳ ゴシック"/>
      <family val="3"/>
    </font>
    <font>
      <sz val="11"/>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b/>
      <sz val="11"/>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
      <b/>
      <sz val="11"/>
      <color theme="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206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thin"/>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color indexed="63"/>
      </top>
      <bottom style="thin"/>
    </border>
    <border>
      <left style="thin"/>
      <right style="hair"/>
      <top style="thin"/>
      <bottom style="medium"/>
    </border>
    <border>
      <left style="hair"/>
      <right style="thin"/>
      <top style="thin"/>
      <bottom style="medium"/>
    </border>
    <border>
      <left style="hair"/>
      <right style="hair"/>
      <top style="thin"/>
      <bottom style="medium"/>
    </border>
    <border>
      <left style="hair"/>
      <right>
        <color indexed="63"/>
      </right>
      <top style="thin"/>
      <bottom style="medium"/>
    </border>
    <border>
      <left style="thin"/>
      <right style="hair"/>
      <top>
        <color indexed="63"/>
      </top>
      <bottom style="thin"/>
    </border>
    <border>
      <left style="hair"/>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thin"/>
      <bottom style="dotted"/>
    </border>
    <border>
      <left style="thin"/>
      <right style="hair"/>
      <top style="thin"/>
      <bottom style="dotted"/>
    </border>
    <border>
      <left style="hair"/>
      <right style="thin"/>
      <top style="thin"/>
      <bottom style="dotted"/>
    </border>
    <border>
      <left style="hair"/>
      <right style="hair"/>
      <top style="thin"/>
      <bottom style="dotted"/>
    </border>
    <border>
      <left style="hair"/>
      <right>
        <color indexed="63"/>
      </right>
      <top style="thin"/>
      <bottom style="dotted"/>
    </border>
    <border>
      <left>
        <color indexed="63"/>
      </left>
      <right style="thin"/>
      <top style="dotted"/>
      <bottom style="dotted"/>
    </border>
    <border>
      <left style="thin"/>
      <right style="hair"/>
      <top style="dotted"/>
      <bottom style="dotted"/>
    </border>
    <border>
      <left style="hair"/>
      <right style="thin"/>
      <top style="dotted"/>
      <bottom style="dotted"/>
    </border>
    <border>
      <left style="hair"/>
      <right style="hair"/>
      <top style="dotted"/>
      <bottom style="dotted"/>
    </border>
    <border>
      <left style="hair"/>
      <right>
        <color indexed="63"/>
      </right>
      <top style="dotted"/>
      <bottom style="dotted"/>
    </border>
    <border>
      <left>
        <color indexed="63"/>
      </left>
      <right style="thin"/>
      <top style="dotted"/>
      <bottom>
        <color indexed="63"/>
      </bottom>
    </border>
    <border>
      <left style="thin"/>
      <right style="hair"/>
      <top style="dotted"/>
      <bottom>
        <color indexed="63"/>
      </bottom>
    </border>
    <border>
      <left style="hair"/>
      <right style="thin"/>
      <top style="dotted"/>
      <bottom>
        <color indexed="63"/>
      </bottom>
    </border>
    <border>
      <left style="hair"/>
      <right style="hair"/>
      <top style="dotted"/>
      <bottom>
        <color indexed="63"/>
      </bottom>
    </border>
    <border>
      <left style="hair"/>
      <right>
        <color indexed="63"/>
      </right>
      <top style="dotted"/>
      <bottom>
        <color indexed="63"/>
      </bottom>
    </border>
    <border>
      <left style="thin"/>
      <right style="hair"/>
      <top>
        <color indexed="63"/>
      </top>
      <bottom style="dotted"/>
    </border>
    <border>
      <left style="hair"/>
      <right style="thin"/>
      <top>
        <color indexed="63"/>
      </top>
      <bottom style="dotted"/>
    </border>
    <border>
      <left style="hair"/>
      <right style="hair"/>
      <top>
        <color indexed="63"/>
      </top>
      <bottom style="dotted"/>
    </border>
    <border>
      <left style="hair"/>
      <right>
        <color indexed="63"/>
      </right>
      <top>
        <color indexed="63"/>
      </top>
      <bottom style="dotted"/>
    </border>
    <border>
      <left style="thin"/>
      <right style="thin"/>
      <top style="thin"/>
      <bottom style="dashed"/>
    </border>
    <border>
      <left style="thin"/>
      <right>
        <color indexed="63"/>
      </right>
      <top style="thin"/>
      <bottom style="dashed"/>
    </border>
    <border diagonalDown="1">
      <left>
        <color indexed="63"/>
      </left>
      <right style="thin"/>
      <top style="medium"/>
      <bottom style="thin"/>
      <diagonal style="thin"/>
    </border>
    <border diagonalDown="1">
      <left>
        <color indexed="63"/>
      </left>
      <right style="thin"/>
      <top style="thin"/>
      <bottom style="thin"/>
      <diagonal style="thin"/>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0" borderId="0" applyNumberFormat="0" applyFill="0" applyBorder="0" applyAlignment="0" applyProtection="0"/>
    <xf numFmtId="0" fontId="35" fillId="23" borderId="1" applyNumberFormat="0" applyAlignment="0" applyProtection="0"/>
    <xf numFmtId="0" fontId="36"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7" fillId="0" borderId="3" applyNumberFormat="0" applyFill="0" applyAlignment="0" applyProtection="0"/>
    <xf numFmtId="0" fontId="38" fillId="26" borderId="0" applyNumberFormat="0" applyBorder="0" applyAlignment="0" applyProtection="0"/>
    <xf numFmtId="0" fontId="39" fillId="27"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28" borderId="4" applyNumberFormat="0" applyAlignment="0" applyProtection="0"/>
    <xf numFmtId="0" fontId="2" fillId="0" borderId="0">
      <alignment/>
      <protection/>
    </xf>
    <xf numFmtId="0" fontId="8" fillId="0" borderId="0" applyNumberFormat="0" applyFill="0" applyBorder="0" applyAlignment="0" applyProtection="0"/>
    <xf numFmtId="0" fontId="48" fillId="29" borderId="0" applyNumberFormat="0" applyBorder="0" applyAlignment="0" applyProtection="0"/>
  </cellStyleXfs>
  <cellXfs count="241">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vertical="center"/>
    </xf>
    <xf numFmtId="0" fontId="3" fillId="0" borderId="0" xfId="0" applyFont="1" applyFill="1" applyAlignment="1">
      <alignment wrapText="1"/>
    </xf>
    <xf numFmtId="0" fontId="6"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3" fillId="0" borderId="10"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left" vertical="center" wrapText="1"/>
      <protection/>
    </xf>
    <xf numFmtId="183" fontId="3" fillId="0" borderId="16" xfId="61" applyNumberFormat="1" applyFont="1" applyFill="1" applyBorder="1" applyAlignment="1">
      <alignment horizontal="right" vertical="center"/>
      <protection/>
    </xf>
    <xf numFmtId="183" fontId="3" fillId="0" borderId="17" xfId="49" applyNumberFormat="1" applyFont="1" applyFill="1" applyBorder="1" applyAlignment="1">
      <alignment horizontal="right" vertical="center"/>
    </xf>
    <xf numFmtId="183" fontId="3" fillId="0" borderId="18" xfId="61" applyNumberFormat="1" applyFont="1" applyFill="1" applyBorder="1" applyAlignment="1">
      <alignment horizontal="right" vertical="center"/>
      <protection/>
    </xf>
    <xf numFmtId="183" fontId="3" fillId="0" borderId="19" xfId="49" applyNumberFormat="1" applyFont="1" applyFill="1" applyBorder="1" applyAlignment="1">
      <alignment horizontal="right" vertical="center"/>
    </xf>
    <xf numFmtId="183" fontId="3" fillId="0" borderId="20" xfId="49" applyNumberFormat="1" applyFont="1" applyFill="1" applyBorder="1" applyAlignment="1">
      <alignment horizontal="right" vertical="center"/>
    </xf>
    <xf numFmtId="189" fontId="3" fillId="0" borderId="21" xfId="61" applyNumberFormat="1" applyFont="1" applyFill="1" applyBorder="1" applyAlignment="1">
      <alignment horizontal="right" vertical="center"/>
      <protection/>
    </xf>
    <xf numFmtId="176" fontId="3" fillId="0" borderId="17" xfId="61" applyNumberFormat="1" applyFont="1" applyFill="1" applyBorder="1" applyAlignment="1">
      <alignment horizontal="right" vertical="center"/>
      <protection/>
    </xf>
    <xf numFmtId="0" fontId="3" fillId="0" borderId="22" xfId="61" applyFont="1" applyFill="1" applyBorder="1" applyAlignment="1">
      <alignment horizontal="left" vertical="center" wrapText="1"/>
      <protection/>
    </xf>
    <xf numFmtId="183" fontId="3" fillId="0" borderId="23" xfId="61" applyNumberFormat="1" applyFont="1" applyFill="1" applyBorder="1" applyAlignment="1">
      <alignment horizontal="right" vertical="center"/>
      <protection/>
    </xf>
    <xf numFmtId="183" fontId="3" fillId="0" borderId="24" xfId="49" applyNumberFormat="1" applyFont="1" applyFill="1" applyBorder="1" applyAlignment="1">
      <alignment horizontal="right" vertical="center"/>
    </xf>
    <xf numFmtId="183" fontId="3" fillId="0" borderId="25" xfId="61" applyNumberFormat="1" applyFont="1" applyFill="1" applyBorder="1" applyAlignment="1">
      <alignment horizontal="right" vertical="center"/>
      <protection/>
    </xf>
    <xf numFmtId="183" fontId="3" fillId="0" borderId="26" xfId="49" applyNumberFormat="1" applyFont="1" applyFill="1" applyBorder="1" applyAlignment="1">
      <alignment horizontal="right" vertical="center"/>
    </xf>
    <xf numFmtId="183" fontId="3" fillId="0" borderId="27" xfId="49" applyNumberFormat="1" applyFont="1" applyFill="1" applyBorder="1" applyAlignment="1">
      <alignment horizontal="right" vertical="center"/>
    </xf>
    <xf numFmtId="189" fontId="3" fillId="0" borderId="24" xfId="61" applyNumberFormat="1" applyFont="1" applyFill="1" applyBorder="1" applyAlignment="1">
      <alignment horizontal="right" vertical="center"/>
      <protection/>
    </xf>
    <xf numFmtId="176" fontId="3" fillId="0" borderId="24" xfId="61" applyNumberFormat="1" applyFont="1" applyFill="1" applyBorder="1" applyAlignment="1">
      <alignment horizontal="right" vertical="center"/>
      <protection/>
    </xf>
    <xf numFmtId="181" fontId="3" fillId="0" borderId="24" xfId="61" applyNumberFormat="1" applyFont="1" applyFill="1" applyBorder="1" applyAlignment="1">
      <alignment horizontal="right" vertical="center"/>
      <protection/>
    </xf>
    <xf numFmtId="178" fontId="3" fillId="0" borderId="24" xfId="61" applyNumberFormat="1" applyFont="1" applyFill="1" applyBorder="1" applyAlignment="1">
      <alignment horizontal="right" vertical="center"/>
      <protection/>
    </xf>
    <xf numFmtId="0" fontId="3" fillId="0" borderId="28" xfId="61" applyFont="1" applyFill="1" applyBorder="1" applyAlignment="1">
      <alignment horizontal="left" vertical="center" wrapText="1"/>
      <protection/>
    </xf>
    <xf numFmtId="183" fontId="3" fillId="0" borderId="29" xfId="61" applyNumberFormat="1" applyFont="1" applyFill="1" applyBorder="1" applyAlignment="1">
      <alignment horizontal="right" vertical="center"/>
      <protection/>
    </xf>
    <xf numFmtId="183" fontId="3" fillId="0" borderId="30" xfId="49" applyNumberFormat="1" applyFont="1" applyFill="1" applyBorder="1" applyAlignment="1">
      <alignment horizontal="right" vertical="center"/>
    </xf>
    <xf numFmtId="183" fontId="3" fillId="0" borderId="10" xfId="61" applyNumberFormat="1" applyFont="1" applyFill="1" applyBorder="1" applyAlignment="1" quotePrefix="1">
      <alignment horizontal="right" vertical="center"/>
      <protection/>
    </xf>
    <xf numFmtId="183" fontId="3" fillId="0" borderId="11" xfId="49" applyNumberFormat="1" applyFont="1" applyFill="1" applyBorder="1" applyAlignment="1" quotePrefix="1">
      <alignment horizontal="right" vertical="center"/>
    </xf>
    <xf numFmtId="183" fontId="3" fillId="0" borderId="12" xfId="61" applyNumberFormat="1" applyFont="1" applyFill="1" applyBorder="1" applyAlignment="1">
      <alignment horizontal="right" vertical="center"/>
      <protection/>
    </xf>
    <xf numFmtId="181" fontId="3" fillId="0" borderId="11" xfId="61" applyNumberFormat="1" applyFont="1" applyFill="1" applyBorder="1" applyAlignment="1">
      <alignment horizontal="right" vertical="center"/>
      <protection/>
    </xf>
    <xf numFmtId="183" fontId="3" fillId="0" borderId="14" xfId="49" applyNumberFormat="1" applyFont="1" applyFill="1" applyBorder="1" applyAlignment="1">
      <alignment horizontal="right" vertical="center"/>
    </xf>
    <xf numFmtId="178" fontId="3" fillId="0" borderId="11" xfId="61" applyNumberFormat="1" applyFont="1" applyFill="1" applyBorder="1" applyAlignment="1">
      <alignment horizontal="right" vertical="center"/>
      <protection/>
    </xf>
    <xf numFmtId="0" fontId="3" fillId="0" borderId="31" xfId="61" applyFont="1" applyFill="1" applyBorder="1" applyAlignment="1">
      <alignment horizontal="left" vertical="center" wrapText="1"/>
      <protection/>
    </xf>
    <xf numFmtId="183" fontId="3" fillId="0" borderId="32" xfId="61" applyNumberFormat="1" applyFont="1" applyFill="1" applyBorder="1" applyAlignment="1">
      <alignment horizontal="right" vertical="center"/>
      <protection/>
    </xf>
    <xf numFmtId="183" fontId="3" fillId="0" borderId="33" xfId="49" applyNumberFormat="1" applyFont="1" applyFill="1" applyBorder="1" applyAlignment="1">
      <alignment horizontal="right" vertical="center"/>
    </xf>
    <xf numFmtId="183" fontId="3" fillId="0" borderId="34" xfId="0" applyNumberFormat="1" applyFont="1" applyFill="1" applyBorder="1" applyAlignment="1" quotePrefix="1">
      <alignment horizontal="right" vertical="center"/>
    </xf>
    <xf numFmtId="183" fontId="3" fillId="0" borderId="33" xfId="61" applyNumberFormat="1" applyFont="1" applyFill="1" applyBorder="1" applyAlignment="1">
      <alignment horizontal="right" vertical="center"/>
      <protection/>
    </xf>
    <xf numFmtId="183" fontId="3" fillId="0" borderId="35" xfId="61" applyNumberFormat="1" applyFont="1" applyFill="1" applyBorder="1" applyAlignment="1">
      <alignment horizontal="right" vertical="center"/>
      <protection/>
    </xf>
    <xf numFmtId="183" fontId="3" fillId="0" borderId="36" xfId="49" applyNumberFormat="1" applyFont="1" applyFill="1" applyBorder="1" applyAlignment="1">
      <alignment horizontal="right" vertical="center"/>
    </xf>
    <xf numFmtId="189" fontId="3" fillId="0" borderId="33" xfId="61" applyNumberFormat="1" applyFont="1" applyFill="1" applyBorder="1" applyAlignment="1">
      <alignment horizontal="right" vertical="center"/>
      <protection/>
    </xf>
    <xf numFmtId="176" fontId="3" fillId="0" borderId="33" xfId="61" applyNumberFormat="1" applyFont="1" applyFill="1" applyBorder="1" applyAlignment="1">
      <alignment horizontal="right" vertical="center"/>
      <protection/>
    </xf>
    <xf numFmtId="189" fontId="3" fillId="0" borderId="11" xfId="61" applyNumberFormat="1" applyFont="1" applyFill="1" applyBorder="1" applyAlignment="1">
      <alignment horizontal="right" vertical="center"/>
      <protection/>
    </xf>
    <xf numFmtId="183" fontId="3" fillId="0" borderId="10" xfId="61" applyNumberFormat="1" applyFont="1" applyFill="1" applyBorder="1" applyAlignment="1">
      <alignment horizontal="right" vertical="center"/>
      <protection/>
    </xf>
    <xf numFmtId="183" fontId="3" fillId="0" borderId="11" xfId="49" applyNumberFormat="1" applyFont="1" applyFill="1" applyBorder="1" applyAlignment="1">
      <alignment horizontal="right" vertical="center"/>
    </xf>
    <xf numFmtId="183" fontId="3" fillId="0" borderId="13" xfId="61" applyNumberFormat="1" applyFont="1" applyFill="1" applyBorder="1" applyAlignment="1">
      <alignment horizontal="right" vertical="center"/>
      <protection/>
    </xf>
    <xf numFmtId="176" fontId="3" fillId="0" borderId="11" xfId="61" applyNumberFormat="1" applyFont="1" applyFill="1" applyBorder="1" applyAlignment="1">
      <alignment horizontal="right" vertical="center"/>
      <protection/>
    </xf>
    <xf numFmtId="0" fontId="3" fillId="0" borderId="37" xfId="61" applyFont="1" applyFill="1" applyBorder="1" applyAlignment="1">
      <alignment horizontal="left" vertical="center" wrapText="1"/>
      <protection/>
    </xf>
    <xf numFmtId="183" fontId="3" fillId="0" borderId="37" xfId="61" applyNumberFormat="1" applyFont="1" applyFill="1" applyBorder="1" applyAlignment="1">
      <alignment horizontal="right" vertical="center"/>
      <protection/>
    </xf>
    <xf numFmtId="183" fontId="3" fillId="0" borderId="38" xfId="49" applyNumberFormat="1" applyFont="1" applyFill="1" applyBorder="1" applyAlignment="1">
      <alignment horizontal="right" vertical="center"/>
    </xf>
    <xf numFmtId="183" fontId="3" fillId="0" borderId="39" xfId="61" applyNumberFormat="1" applyFont="1" applyFill="1" applyBorder="1" applyAlignment="1">
      <alignment horizontal="right" vertical="center"/>
      <protection/>
    </xf>
    <xf numFmtId="183" fontId="3" fillId="0" borderId="40" xfId="61" applyNumberFormat="1" applyFont="1" applyFill="1" applyBorder="1" applyAlignment="1">
      <alignment horizontal="right" vertical="center"/>
      <protection/>
    </xf>
    <xf numFmtId="183" fontId="3" fillId="0" borderId="41" xfId="61" applyNumberFormat="1" applyFont="1" applyFill="1" applyBorder="1" applyAlignment="1">
      <alignment horizontal="right" vertical="center"/>
      <protection/>
    </xf>
    <xf numFmtId="183" fontId="3" fillId="0" borderId="42" xfId="49" applyNumberFormat="1" applyFont="1" applyFill="1" applyBorder="1" applyAlignment="1">
      <alignment horizontal="right" vertical="center"/>
    </xf>
    <xf numFmtId="183" fontId="3" fillId="0" borderId="41" xfId="61" applyNumberFormat="1" applyFont="1" applyFill="1" applyBorder="1" applyAlignment="1" quotePrefix="1">
      <alignment vertical="center"/>
      <protection/>
    </xf>
    <xf numFmtId="183" fontId="3" fillId="0" borderId="42" xfId="49" applyNumberFormat="1" applyFont="1" applyFill="1" applyBorder="1" applyAlignment="1" quotePrefix="1">
      <alignment vertical="center"/>
    </xf>
    <xf numFmtId="178" fontId="3" fillId="0" borderId="38" xfId="61" applyNumberFormat="1" applyFont="1" applyFill="1" applyBorder="1" applyAlignment="1" quotePrefix="1">
      <alignment vertical="center"/>
      <protection/>
    </xf>
    <xf numFmtId="0" fontId="3" fillId="0" borderId="43" xfId="0" applyFont="1" applyFill="1" applyBorder="1" applyAlignment="1">
      <alignment vertical="center"/>
    </xf>
    <xf numFmtId="183" fontId="3" fillId="0" borderId="43" xfId="0" applyNumberFormat="1" applyFont="1" applyFill="1" applyBorder="1" applyAlignment="1">
      <alignment horizontal="right" vertical="center"/>
    </xf>
    <xf numFmtId="183" fontId="3" fillId="0" borderId="44" xfId="0" applyNumberFormat="1" applyFont="1" applyFill="1" applyBorder="1" applyAlignment="1">
      <alignment horizontal="right" vertical="center"/>
    </xf>
    <xf numFmtId="183" fontId="3" fillId="0" borderId="45" xfId="0" applyNumberFormat="1" applyFont="1" applyFill="1" applyBorder="1" applyAlignment="1">
      <alignment horizontal="right" vertical="center"/>
    </xf>
    <xf numFmtId="183" fontId="3" fillId="0" borderId="46" xfId="49" applyNumberFormat="1" applyFont="1" applyFill="1" applyBorder="1" applyAlignment="1">
      <alignment horizontal="right" vertical="center"/>
    </xf>
    <xf numFmtId="181" fontId="3" fillId="0" borderId="44" xfId="0" applyNumberFormat="1" applyFont="1" applyFill="1" applyBorder="1" applyAlignment="1">
      <alignment horizontal="right" vertical="center"/>
    </xf>
    <xf numFmtId="178" fontId="3" fillId="0" borderId="44" xfId="0" applyNumberFormat="1" applyFont="1" applyFill="1" applyBorder="1" applyAlignment="1">
      <alignment horizontal="right" vertical="center"/>
    </xf>
    <xf numFmtId="2" fontId="3" fillId="0" borderId="0" xfId="0" applyNumberFormat="1" applyFont="1" applyFill="1" applyAlignment="1">
      <alignment/>
    </xf>
    <xf numFmtId="0" fontId="10" fillId="0" borderId="0" xfId="0" applyFont="1" applyFill="1" applyAlignment="1">
      <alignment vertical="center"/>
    </xf>
    <xf numFmtId="183" fontId="3" fillId="0" borderId="25" xfId="61" applyNumberFormat="1" applyFont="1" applyFill="1" applyBorder="1" applyAlignment="1">
      <alignment horizontal="center" vertical="center"/>
      <protection/>
    </xf>
    <xf numFmtId="180" fontId="3" fillId="0" borderId="0" xfId="0" applyNumberFormat="1" applyFont="1" applyFill="1" applyAlignment="1">
      <alignment/>
    </xf>
    <xf numFmtId="0" fontId="11" fillId="0" borderId="0" xfId="0" applyFont="1" applyFill="1" applyAlignment="1">
      <alignment horizontal="left" vertical="top" wrapText="1"/>
    </xf>
    <xf numFmtId="0" fontId="3" fillId="0" borderId="24" xfId="61" applyNumberFormat="1" applyFont="1" applyFill="1" applyBorder="1" applyAlignment="1">
      <alignment horizontal="right" vertical="center"/>
      <protection/>
    </xf>
    <xf numFmtId="0" fontId="3" fillId="0" borderId="10" xfId="61" applyNumberFormat="1" applyFont="1" applyFill="1" applyBorder="1" applyAlignment="1">
      <alignment horizontal="right" vertical="center"/>
      <protection/>
    </xf>
    <xf numFmtId="0" fontId="3" fillId="0" borderId="11" xfId="49" applyNumberFormat="1" applyFont="1" applyFill="1" applyBorder="1" applyAlignment="1">
      <alignment horizontal="right" vertical="center"/>
    </xf>
    <xf numFmtId="183" fontId="3" fillId="0" borderId="47" xfId="61" applyNumberFormat="1" applyFont="1" applyFill="1" applyBorder="1" applyAlignment="1">
      <alignment horizontal="right" vertical="center"/>
      <protection/>
    </xf>
    <xf numFmtId="0" fontId="3" fillId="0" borderId="43" xfId="0" applyNumberFormat="1" applyFont="1" applyFill="1" applyBorder="1" applyAlignment="1">
      <alignment horizontal="right" vertical="center"/>
    </xf>
    <xf numFmtId="0" fontId="3" fillId="0" borderId="44"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183" fontId="3" fillId="30" borderId="16" xfId="61" applyNumberFormat="1" applyFont="1" applyFill="1" applyBorder="1" applyAlignment="1">
      <alignment horizontal="right" vertical="center"/>
      <protection/>
    </xf>
    <xf numFmtId="183" fontId="3" fillId="30" borderId="17" xfId="49" applyNumberFormat="1" applyFont="1" applyFill="1" applyBorder="1" applyAlignment="1">
      <alignment horizontal="right" vertical="center"/>
    </xf>
    <xf numFmtId="183" fontId="3" fillId="30" borderId="18" xfId="61" applyNumberFormat="1" applyFont="1" applyFill="1" applyBorder="1" applyAlignment="1">
      <alignment horizontal="right" vertical="center"/>
      <protection/>
    </xf>
    <xf numFmtId="183" fontId="3" fillId="30" borderId="19" xfId="49" applyNumberFormat="1" applyFont="1" applyFill="1" applyBorder="1" applyAlignment="1">
      <alignment horizontal="right" vertical="center"/>
    </xf>
    <xf numFmtId="183" fontId="3" fillId="30" borderId="20" xfId="49" applyNumberFormat="1" applyFont="1" applyFill="1" applyBorder="1" applyAlignment="1">
      <alignment horizontal="right" vertical="center"/>
    </xf>
    <xf numFmtId="181" fontId="3" fillId="30" borderId="21" xfId="61" applyNumberFormat="1" applyFont="1" applyFill="1" applyBorder="1" applyAlignment="1">
      <alignment horizontal="right" vertical="center"/>
      <protection/>
    </xf>
    <xf numFmtId="183" fontId="3" fillId="30" borderId="23" xfId="61" applyNumberFormat="1" applyFont="1" applyFill="1" applyBorder="1" applyAlignment="1">
      <alignment horizontal="right" vertical="center"/>
      <protection/>
    </xf>
    <xf numFmtId="183" fontId="3" fillId="30" borderId="24" xfId="49" applyNumberFormat="1" applyFont="1" applyFill="1" applyBorder="1" applyAlignment="1">
      <alignment horizontal="right" vertical="center"/>
    </xf>
    <xf numFmtId="183" fontId="3" fillId="30" borderId="25" xfId="61" applyNumberFormat="1" applyFont="1" applyFill="1" applyBorder="1" applyAlignment="1">
      <alignment horizontal="right" vertical="center"/>
      <protection/>
    </xf>
    <xf numFmtId="183" fontId="3" fillId="30" borderId="26" xfId="49" applyNumberFormat="1" applyFont="1" applyFill="1" applyBorder="1" applyAlignment="1">
      <alignment horizontal="right" vertical="center"/>
    </xf>
    <xf numFmtId="183" fontId="3" fillId="30" borderId="27" xfId="49" applyNumberFormat="1" applyFont="1" applyFill="1" applyBorder="1" applyAlignment="1">
      <alignment horizontal="right" vertical="center"/>
    </xf>
    <xf numFmtId="189" fontId="3" fillId="30" borderId="24" xfId="61" applyNumberFormat="1" applyFont="1" applyFill="1" applyBorder="1" applyAlignment="1">
      <alignment horizontal="right" vertical="center"/>
      <protection/>
    </xf>
    <xf numFmtId="181" fontId="3" fillId="30" borderId="24" xfId="61" applyNumberFormat="1" applyFont="1" applyFill="1" applyBorder="1" applyAlignment="1">
      <alignment horizontal="right" vertical="center"/>
      <protection/>
    </xf>
    <xf numFmtId="183" fontId="3" fillId="30" borderId="29" xfId="61" applyNumberFormat="1" applyFont="1" applyFill="1" applyBorder="1" applyAlignment="1">
      <alignment horizontal="right" vertical="center"/>
      <protection/>
    </xf>
    <xf numFmtId="183" fontId="3" fillId="30" borderId="30" xfId="49" applyNumberFormat="1" applyFont="1" applyFill="1" applyBorder="1" applyAlignment="1">
      <alignment horizontal="right" vertical="center"/>
    </xf>
    <xf numFmtId="183" fontId="3" fillId="30" borderId="10" xfId="61" applyNumberFormat="1" applyFont="1" applyFill="1" applyBorder="1" applyAlignment="1" quotePrefix="1">
      <alignment horizontal="right" vertical="center"/>
      <protection/>
    </xf>
    <xf numFmtId="183" fontId="3" fillId="30" borderId="11" xfId="49" applyNumberFormat="1" applyFont="1" applyFill="1" applyBorder="1" applyAlignment="1" quotePrefix="1">
      <alignment horizontal="right" vertical="center"/>
    </xf>
    <xf numFmtId="183" fontId="3" fillId="30" borderId="12" xfId="61" applyNumberFormat="1" applyFont="1" applyFill="1" applyBorder="1" applyAlignment="1">
      <alignment horizontal="right" vertical="center"/>
      <protection/>
    </xf>
    <xf numFmtId="181" fontId="3" fillId="30" borderId="11" xfId="61" applyNumberFormat="1" applyFont="1" applyFill="1" applyBorder="1" applyAlignment="1">
      <alignment horizontal="right" vertical="center"/>
      <protection/>
    </xf>
    <xf numFmtId="183" fontId="3" fillId="30" borderId="32" xfId="61" applyNumberFormat="1" applyFont="1" applyFill="1" applyBorder="1" applyAlignment="1">
      <alignment horizontal="right" vertical="center"/>
      <protection/>
    </xf>
    <xf numFmtId="183" fontId="3" fillId="30" borderId="33" xfId="49" applyNumberFormat="1" applyFont="1" applyFill="1" applyBorder="1" applyAlignment="1">
      <alignment horizontal="right" vertical="center"/>
    </xf>
    <xf numFmtId="183" fontId="3" fillId="30" borderId="34" xfId="0" applyNumberFormat="1" applyFont="1" applyFill="1" applyBorder="1" applyAlignment="1" quotePrefix="1">
      <alignment horizontal="right" vertical="center"/>
    </xf>
    <xf numFmtId="183" fontId="3" fillId="30" borderId="33" xfId="61" applyNumberFormat="1" applyFont="1" applyFill="1" applyBorder="1" applyAlignment="1">
      <alignment horizontal="right" vertical="center"/>
      <protection/>
    </xf>
    <xf numFmtId="183" fontId="3" fillId="30" borderId="35" xfId="61" applyNumberFormat="1" applyFont="1" applyFill="1" applyBorder="1" applyAlignment="1">
      <alignment horizontal="right" vertical="center"/>
      <protection/>
    </xf>
    <xf numFmtId="183" fontId="3" fillId="30" borderId="36" xfId="49" applyNumberFormat="1" applyFont="1" applyFill="1" applyBorder="1" applyAlignment="1">
      <alignment horizontal="right" vertical="center"/>
    </xf>
    <xf numFmtId="189" fontId="3" fillId="30" borderId="33" xfId="61" applyNumberFormat="1" applyFont="1" applyFill="1" applyBorder="1" applyAlignment="1">
      <alignment horizontal="right" vertical="center"/>
      <protection/>
    </xf>
    <xf numFmtId="189" fontId="3" fillId="30" borderId="11" xfId="61" applyNumberFormat="1" applyFont="1" applyFill="1" applyBorder="1" applyAlignment="1">
      <alignment horizontal="right" vertical="center"/>
      <protection/>
    </xf>
    <xf numFmtId="183" fontId="3" fillId="30" borderId="10" xfId="61" applyNumberFormat="1" applyFont="1" applyFill="1" applyBorder="1" applyAlignment="1">
      <alignment horizontal="right" vertical="center"/>
      <protection/>
    </xf>
    <xf numFmtId="183" fontId="3" fillId="30" borderId="11" xfId="49" applyNumberFormat="1" applyFont="1" applyFill="1" applyBorder="1" applyAlignment="1">
      <alignment horizontal="right" vertical="center"/>
    </xf>
    <xf numFmtId="183" fontId="3" fillId="30" borderId="13" xfId="61" applyNumberFormat="1" applyFont="1" applyFill="1" applyBorder="1" applyAlignment="1">
      <alignment horizontal="right" vertical="center"/>
      <protection/>
    </xf>
    <xf numFmtId="183" fontId="3" fillId="30" borderId="37" xfId="61" applyNumberFormat="1" applyFont="1" applyFill="1" applyBorder="1" applyAlignment="1">
      <alignment horizontal="right" vertical="center"/>
      <protection/>
    </xf>
    <xf numFmtId="183" fontId="3" fillId="30" borderId="38" xfId="49" applyNumberFormat="1" applyFont="1" applyFill="1" applyBorder="1" applyAlignment="1">
      <alignment horizontal="right" vertical="center"/>
    </xf>
    <xf numFmtId="183" fontId="3" fillId="30" borderId="39" xfId="61" applyNumberFormat="1" applyFont="1" applyFill="1" applyBorder="1" applyAlignment="1">
      <alignment horizontal="right" vertical="center"/>
      <protection/>
    </xf>
    <xf numFmtId="183" fontId="3" fillId="30" borderId="40" xfId="61" applyNumberFormat="1" applyFont="1" applyFill="1" applyBorder="1" applyAlignment="1">
      <alignment horizontal="right" vertical="center"/>
      <protection/>
    </xf>
    <xf numFmtId="183" fontId="3" fillId="30" borderId="41" xfId="61" applyNumberFormat="1" applyFont="1" applyFill="1" applyBorder="1" applyAlignment="1">
      <alignment horizontal="right" vertical="center"/>
      <protection/>
    </xf>
    <xf numFmtId="183" fontId="3" fillId="30" borderId="42" xfId="49" applyNumberFormat="1" applyFont="1" applyFill="1" applyBorder="1" applyAlignment="1">
      <alignment horizontal="right" vertical="center"/>
    </xf>
    <xf numFmtId="183" fontId="3" fillId="30" borderId="43" xfId="0" applyNumberFormat="1" applyFont="1" applyFill="1" applyBorder="1" applyAlignment="1">
      <alignment horizontal="right" vertical="center"/>
    </xf>
    <xf numFmtId="183" fontId="3" fillId="30" borderId="44" xfId="0" applyNumberFormat="1" applyFont="1" applyFill="1" applyBorder="1" applyAlignment="1">
      <alignment horizontal="right" vertical="center"/>
    </xf>
    <xf numFmtId="183" fontId="3" fillId="30" borderId="45" xfId="0" applyNumberFormat="1" applyFont="1" applyFill="1" applyBorder="1" applyAlignment="1">
      <alignment horizontal="right" vertical="center"/>
    </xf>
    <xf numFmtId="183" fontId="3" fillId="30" borderId="46" xfId="49" applyNumberFormat="1" applyFont="1" applyFill="1" applyBorder="1" applyAlignment="1">
      <alignment horizontal="right" vertical="center"/>
    </xf>
    <xf numFmtId="181" fontId="3" fillId="30" borderId="44" xfId="0" applyNumberFormat="1" applyFont="1" applyFill="1" applyBorder="1" applyAlignment="1">
      <alignment horizontal="right" vertical="center"/>
    </xf>
    <xf numFmtId="0" fontId="12" fillId="0" borderId="0" xfId="0" applyFont="1" applyFill="1" applyAlignment="1">
      <alignment vertical="center"/>
    </xf>
    <xf numFmtId="0" fontId="13" fillId="0" borderId="0" xfId="0" applyFont="1" applyFill="1" applyAlignment="1">
      <alignment vertical="center"/>
    </xf>
    <xf numFmtId="0" fontId="49" fillId="31" borderId="0" xfId="0" applyFont="1" applyFill="1" applyAlignment="1">
      <alignment vertical="center"/>
    </xf>
    <xf numFmtId="0" fontId="50" fillId="31" borderId="0" xfId="0" applyFont="1" applyFill="1" applyAlignment="1">
      <alignment vertical="center"/>
    </xf>
    <xf numFmtId="0" fontId="12" fillId="31" borderId="0" xfId="0" applyFont="1" applyFill="1" applyAlignment="1">
      <alignment vertical="center"/>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12" fillId="0" borderId="41" xfId="0" applyFont="1" applyFill="1" applyBorder="1" applyAlignment="1">
      <alignment vertical="center"/>
    </xf>
    <xf numFmtId="183" fontId="12" fillId="30" borderId="48" xfId="0" applyNumberFormat="1" applyFont="1" applyFill="1" applyBorder="1" applyAlignment="1">
      <alignment horizontal="right" vertical="center"/>
    </xf>
    <xf numFmtId="183" fontId="12" fillId="30" borderId="49" xfId="0" applyNumberFormat="1" applyFont="1" applyFill="1" applyBorder="1" applyAlignment="1">
      <alignment horizontal="right" vertical="center"/>
    </xf>
    <xf numFmtId="183" fontId="12" fillId="30" borderId="50" xfId="49" applyNumberFormat="1" applyFont="1" applyFill="1" applyBorder="1" applyAlignment="1">
      <alignment horizontal="right" vertical="center"/>
    </xf>
    <xf numFmtId="181" fontId="12" fillId="30" borderId="49" xfId="0" applyNumberFormat="1" applyFont="1" applyFill="1" applyBorder="1" applyAlignment="1">
      <alignment horizontal="right" vertical="center"/>
    </xf>
    <xf numFmtId="183" fontId="12" fillId="0" borderId="48" xfId="0" applyNumberFormat="1" applyFont="1" applyFill="1" applyBorder="1" applyAlignment="1">
      <alignment horizontal="right" vertical="center"/>
    </xf>
    <xf numFmtId="183" fontId="12" fillId="0" borderId="50" xfId="49" applyNumberFormat="1" applyFont="1" applyFill="1" applyBorder="1" applyAlignment="1">
      <alignment horizontal="right" vertical="center"/>
    </xf>
    <xf numFmtId="178" fontId="12" fillId="0" borderId="51" xfId="0" applyNumberFormat="1" applyFont="1" applyFill="1" applyBorder="1" applyAlignment="1">
      <alignment horizontal="right" vertical="center"/>
    </xf>
    <xf numFmtId="0" fontId="12" fillId="0" borderId="52" xfId="61" applyFont="1" applyFill="1" applyBorder="1" applyAlignment="1">
      <alignment horizontal="center" vertical="center" wrapText="1"/>
      <protection/>
    </xf>
    <xf numFmtId="0" fontId="12" fillId="0" borderId="53" xfId="61" applyFont="1" applyFill="1" applyBorder="1" applyAlignment="1">
      <alignment horizontal="center" vertical="center" wrapText="1"/>
      <protection/>
    </xf>
    <xf numFmtId="0" fontId="12" fillId="0" borderId="54" xfId="61" applyFont="1" applyFill="1" applyBorder="1" applyAlignment="1">
      <alignment horizontal="center" vertical="center" wrapText="1"/>
      <protection/>
    </xf>
    <xf numFmtId="0" fontId="12" fillId="0" borderId="55" xfId="61" applyFont="1" applyFill="1" applyBorder="1" applyAlignment="1">
      <alignment horizontal="center" vertical="center" wrapText="1"/>
      <protection/>
    </xf>
    <xf numFmtId="0" fontId="12" fillId="0" borderId="35" xfId="61" applyFont="1" applyFill="1" applyBorder="1" applyAlignment="1">
      <alignment horizontal="left" vertical="center" wrapText="1"/>
      <protection/>
    </xf>
    <xf numFmtId="183" fontId="12" fillId="30" borderId="52" xfId="61" applyNumberFormat="1" applyFont="1" applyFill="1" applyBorder="1" applyAlignment="1">
      <alignment horizontal="right" vertical="center"/>
      <protection/>
    </xf>
    <xf numFmtId="183" fontId="12" fillId="30" borderId="53" xfId="49" applyNumberFormat="1" applyFont="1" applyFill="1" applyBorder="1" applyAlignment="1">
      <alignment horizontal="right" vertical="center"/>
    </xf>
    <xf numFmtId="183" fontId="12" fillId="30" borderId="53" xfId="61" applyNumberFormat="1" applyFont="1" applyFill="1" applyBorder="1" applyAlignment="1">
      <alignment horizontal="right" vertical="center"/>
      <protection/>
    </xf>
    <xf numFmtId="183" fontId="12" fillId="30" borderId="54" xfId="49" applyNumberFormat="1" applyFont="1" applyFill="1" applyBorder="1" applyAlignment="1">
      <alignment horizontal="right" vertical="center"/>
    </xf>
    <xf numFmtId="189" fontId="12" fillId="30" borderId="53" xfId="61" applyNumberFormat="1" applyFont="1" applyFill="1" applyBorder="1" applyAlignment="1">
      <alignment horizontal="right" vertical="center"/>
      <protection/>
    </xf>
    <xf numFmtId="0" fontId="12" fillId="0" borderId="56" xfId="61" applyFont="1" applyFill="1" applyBorder="1" applyAlignment="1">
      <alignment horizontal="left" vertical="center" wrapText="1"/>
      <protection/>
    </xf>
    <xf numFmtId="183" fontId="12" fillId="30" borderId="57" xfId="61" applyNumberFormat="1" applyFont="1" applyFill="1" applyBorder="1" applyAlignment="1">
      <alignment horizontal="right" vertical="center"/>
      <protection/>
    </xf>
    <xf numFmtId="183" fontId="12" fillId="30" borderId="58" xfId="49" applyNumberFormat="1" applyFont="1" applyFill="1" applyBorder="1" applyAlignment="1">
      <alignment horizontal="right" vertical="center"/>
    </xf>
    <xf numFmtId="183" fontId="12" fillId="30" borderId="59" xfId="49" applyNumberFormat="1" applyFont="1" applyFill="1" applyBorder="1" applyAlignment="1">
      <alignment horizontal="right" vertical="center"/>
    </xf>
    <xf numFmtId="181" fontId="12" fillId="30" borderId="58" xfId="61" applyNumberFormat="1" applyFont="1" applyFill="1" applyBorder="1" applyAlignment="1">
      <alignment horizontal="right" vertical="center"/>
      <protection/>
    </xf>
    <xf numFmtId="183" fontId="12" fillId="0" borderId="57" xfId="61" applyNumberFormat="1" applyFont="1" applyFill="1" applyBorder="1" applyAlignment="1">
      <alignment horizontal="right" vertical="center"/>
      <protection/>
    </xf>
    <xf numFmtId="183" fontId="12" fillId="0" borderId="59" xfId="49" applyNumberFormat="1" applyFont="1" applyFill="1" applyBorder="1" applyAlignment="1">
      <alignment horizontal="right" vertical="center"/>
    </xf>
    <xf numFmtId="176" fontId="12" fillId="0" borderId="60" xfId="61" applyNumberFormat="1" applyFont="1" applyFill="1" applyBorder="1" applyAlignment="1">
      <alignment horizontal="right" vertical="center"/>
      <protection/>
    </xf>
    <xf numFmtId="0" fontId="12" fillId="0" borderId="61" xfId="61" applyFont="1" applyFill="1" applyBorder="1" applyAlignment="1">
      <alignment horizontal="left" vertical="center" wrapText="1"/>
      <protection/>
    </xf>
    <xf numFmtId="183" fontId="12" fillId="30" borderId="62" xfId="61" applyNumberFormat="1" applyFont="1" applyFill="1" applyBorder="1" applyAlignment="1">
      <alignment horizontal="right" vertical="center"/>
      <protection/>
    </xf>
    <xf numFmtId="183" fontId="12" fillId="30" borderId="63" xfId="49" applyNumberFormat="1" applyFont="1" applyFill="1" applyBorder="1" applyAlignment="1">
      <alignment horizontal="right" vertical="center"/>
    </xf>
    <xf numFmtId="183" fontId="12" fillId="30" borderId="64" xfId="49" applyNumberFormat="1" applyFont="1" applyFill="1" applyBorder="1" applyAlignment="1">
      <alignment horizontal="right" vertical="center"/>
    </xf>
    <xf numFmtId="189" fontId="12" fillId="30" borderId="63" xfId="61" applyNumberFormat="1" applyFont="1" applyFill="1" applyBorder="1" applyAlignment="1">
      <alignment horizontal="right" vertical="center"/>
      <protection/>
    </xf>
    <xf numFmtId="183" fontId="12" fillId="0" borderId="62" xfId="61" applyNumberFormat="1" applyFont="1" applyFill="1" applyBorder="1" applyAlignment="1">
      <alignment horizontal="right" vertical="center"/>
      <protection/>
    </xf>
    <xf numFmtId="183" fontId="12" fillId="0" borderId="64" xfId="49" applyNumberFormat="1" applyFont="1" applyFill="1" applyBorder="1" applyAlignment="1">
      <alignment horizontal="right" vertical="center"/>
    </xf>
    <xf numFmtId="176" fontId="12" fillId="0" borderId="65" xfId="61" applyNumberFormat="1" applyFont="1" applyFill="1" applyBorder="1" applyAlignment="1">
      <alignment horizontal="right" vertical="center"/>
      <protection/>
    </xf>
    <xf numFmtId="181" fontId="12" fillId="30" borderId="63" xfId="61" applyNumberFormat="1" applyFont="1" applyFill="1" applyBorder="1" applyAlignment="1">
      <alignment horizontal="right" vertical="center"/>
      <protection/>
    </xf>
    <xf numFmtId="178" fontId="12" fillId="0" borderId="65" xfId="61" applyNumberFormat="1" applyFont="1" applyFill="1" applyBorder="1" applyAlignment="1">
      <alignment horizontal="right" vertical="center"/>
      <protection/>
    </xf>
    <xf numFmtId="0" fontId="12" fillId="0" borderId="66" xfId="61" applyFont="1" applyFill="1" applyBorder="1" applyAlignment="1">
      <alignment horizontal="left" vertical="center" wrapText="1"/>
      <protection/>
    </xf>
    <xf numFmtId="183" fontId="12" fillId="30" borderId="67" xfId="61" applyNumberFormat="1" applyFont="1" applyFill="1" applyBorder="1" applyAlignment="1">
      <alignment horizontal="right" vertical="center"/>
      <protection/>
    </xf>
    <xf numFmtId="183" fontId="12" fillId="30" borderId="68" xfId="49" applyNumberFormat="1" applyFont="1" applyFill="1" applyBorder="1" applyAlignment="1">
      <alignment horizontal="right" vertical="center"/>
    </xf>
    <xf numFmtId="183" fontId="12" fillId="30" borderId="69" xfId="49" applyNumberFormat="1" applyFont="1" applyFill="1" applyBorder="1" applyAlignment="1">
      <alignment horizontal="right" vertical="center"/>
    </xf>
    <xf numFmtId="181" fontId="12" fillId="30" borderId="68" xfId="61" applyNumberFormat="1" applyFont="1" applyFill="1" applyBorder="1" applyAlignment="1">
      <alignment horizontal="right" vertical="center"/>
      <protection/>
    </xf>
    <xf numFmtId="183" fontId="12" fillId="0" borderId="67" xfId="61" applyNumberFormat="1" applyFont="1" applyFill="1" applyBorder="1" applyAlignment="1">
      <alignment horizontal="right" vertical="center"/>
      <protection/>
    </xf>
    <xf numFmtId="183" fontId="12" fillId="0" borderId="69" xfId="49" applyNumberFormat="1" applyFont="1" applyFill="1" applyBorder="1" applyAlignment="1">
      <alignment horizontal="right" vertical="center"/>
    </xf>
    <xf numFmtId="178" fontId="12" fillId="0" borderId="70" xfId="61" applyNumberFormat="1" applyFont="1" applyFill="1" applyBorder="1" applyAlignment="1">
      <alignment horizontal="right" vertical="center"/>
      <protection/>
    </xf>
    <xf numFmtId="183" fontId="12" fillId="0" borderId="52" xfId="61" applyNumberFormat="1" applyFont="1" applyFill="1" applyBorder="1" applyAlignment="1" quotePrefix="1">
      <alignment vertical="center"/>
      <protection/>
    </xf>
    <xf numFmtId="183" fontId="12" fillId="0" borderId="54" xfId="49" applyNumberFormat="1" applyFont="1" applyFill="1" applyBorder="1" applyAlignment="1" quotePrefix="1">
      <alignment vertical="center"/>
    </xf>
    <xf numFmtId="178" fontId="12" fillId="0" borderId="55" xfId="61" applyNumberFormat="1" applyFont="1" applyFill="1" applyBorder="1" applyAlignment="1" quotePrefix="1">
      <alignment vertical="center"/>
      <protection/>
    </xf>
    <xf numFmtId="183" fontId="12" fillId="30" borderId="67" xfId="61" applyNumberFormat="1" applyFont="1" applyFill="1" applyBorder="1" applyAlignment="1" quotePrefix="1">
      <alignment horizontal="right" vertical="center"/>
      <protection/>
    </xf>
    <xf numFmtId="183" fontId="12" fillId="30" borderId="68" xfId="49" applyNumberFormat="1" applyFont="1" applyFill="1" applyBorder="1" applyAlignment="1" quotePrefix="1">
      <alignment horizontal="right" vertical="center"/>
    </xf>
    <xf numFmtId="183" fontId="12" fillId="30" borderId="69" xfId="61" applyNumberFormat="1" applyFont="1" applyFill="1" applyBorder="1" applyAlignment="1">
      <alignment horizontal="right" vertical="center"/>
      <protection/>
    </xf>
    <xf numFmtId="183" fontId="12" fillId="30" borderId="71" xfId="61" applyNumberFormat="1" applyFont="1" applyFill="1" applyBorder="1" applyAlignment="1">
      <alignment horizontal="right" vertical="center"/>
      <protection/>
    </xf>
    <xf numFmtId="183" fontId="12" fillId="30" borderId="72" xfId="49" applyNumberFormat="1" applyFont="1" applyFill="1" applyBorder="1" applyAlignment="1">
      <alignment horizontal="right" vertical="center"/>
    </xf>
    <xf numFmtId="183" fontId="12" fillId="30" borderId="71" xfId="0" applyNumberFormat="1" applyFont="1" applyFill="1" applyBorder="1" applyAlignment="1" quotePrefix="1">
      <alignment horizontal="right" vertical="center"/>
    </xf>
    <xf numFmtId="183" fontId="12" fillId="30" borderId="72" xfId="61" applyNumberFormat="1" applyFont="1" applyFill="1" applyBorder="1" applyAlignment="1">
      <alignment horizontal="right" vertical="center"/>
      <protection/>
    </xf>
    <xf numFmtId="183" fontId="12" fillId="30" borderId="73" xfId="49" applyNumberFormat="1" applyFont="1" applyFill="1" applyBorder="1" applyAlignment="1">
      <alignment horizontal="right" vertical="center"/>
    </xf>
    <xf numFmtId="189" fontId="12" fillId="30" borderId="72" xfId="61" applyNumberFormat="1" applyFont="1" applyFill="1" applyBorder="1" applyAlignment="1">
      <alignment horizontal="right" vertical="center"/>
      <protection/>
    </xf>
    <xf numFmtId="183" fontId="12" fillId="0" borderId="71" xfId="61" applyNumberFormat="1" applyFont="1" applyFill="1" applyBorder="1" applyAlignment="1">
      <alignment horizontal="right" vertical="center"/>
      <protection/>
    </xf>
    <xf numFmtId="183" fontId="12" fillId="0" borderId="73" xfId="49" applyNumberFormat="1" applyFont="1" applyFill="1" applyBorder="1" applyAlignment="1">
      <alignment horizontal="right" vertical="center"/>
    </xf>
    <xf numFmtId="176" fontId="12" fillId="0" borderId="74" xfId="61" applyNumberFormat="1" applyFont="1" applyFill="1" applyBorder="1" applyAlignment="1">
      <alignment horizontal="right" vertical="center"/>
      <protection/>
    </xf>
    <xf numFmtId="189" fontId="12" fillId="30" borderId="68" xfId="61" applyNumberFormat="1" applyFont="1" applyFill="1" applyBorder="1" applyAlignment="1">
      <alignment horizontal="right" vertical="center"/>
      <protection/>
    </xf>
    <xf numFmtId="189" fontId="12" fillId="0" borderId="70" xfId="61" applyNumberFormat="1" applyFont="1" applyFill="1" applyBorder="1" applyAlignment="1">
      <alignment horizontal="right" vertical="center"/>
      <protection/>
    </xf>
    <xf numFmtId="0" fontId="12" fillId="0" borderId="75" xfId="61" applyFont="1" applyFill="1" applyBorder="1" applyAlignment="1">
      <alignment horizontal="center" vertical="center" wrapText="1"/>
      <protection/>
    </xf>
    <xf numFmtId="0" fontId="12" fillId="0" borderId="76" xfId="61" applyFont="1" applyFill="1" applyBorder="1" applyAlignment="1">
      <alignment horizontal="center" vertical="center" wrapText="1"/>
      <protection/>
    </xf>
    <xf numFmtId="0" fontId="12" fillId="0" borderId="0" xfId="0" applyFont="1" applyFill="1" applyAlignment="1">
      <alignment horizontal="left" vertical="center" wrapText="1"/>
    </xf>
    <xf numFmtId="0" fontId="12" fillId="0" borderId="77" xfId="61" applyFont="1" applyFill="1" applyBorder="1" applyAlignment="1">
      <alignment horizontal="center" vertical="center" wrapText="1"/>
      <protection/>
    </xf>
    <xf numFmtId="0" fontId="12" fillId="0" borderId="78" xfId="61" applyFont="1" applyFill="1" applyBorder="1" applyAlignment="1">
      <alignment horizontal="center" vertical="center" wrapText="1"/>
      <protection/>
    </xf>
    <xf numFmtId="0" fontId="12" fillId="0" borderId="20" xfId="61" applyFont="1" applyFill="1" applyBorder="1" applyAlignment="1">
      <alignment horizontal="center" vertical="center"/>
      <protection/>
    </xf>
    <xf numFmtId="0" fontId="12" fillId="0" borderId="20" xfId="0" applyFont="1" applyBorder="1" applyAlignment="1">
      <alignment horizontal="center" vertical="center"/>
    </xf>
    <xf numFmtId="0" fontId="12" fillId="0" borderId="20" xfId="61" applyFont="1" applyFill="1" applyBorder="1" applyAlignment="1">
      <alignment horizontal="center" vertical="center" wrapText="1"/>
      <protection/>
    </xf>
    <xf numFmtId="0" fontId="12" fillId="0" borderId="19" xfId="61" applyFont="1" applyFill="1" applyBorder="1" applyAlignment="1">
      <alignment horizontal="center" vertical="center" wrapText="1"/>
      <protection/>
    </xf>
    <xf numFmtId="0" fontId="9" fillId="0" borderId="0" xfId="0" applyFont="1" applyFill="1" applyAlignment="1">
      <alignment horizontal="left" vertical="top" wrapText="1"/>
    </xf>
    <xf numFmtId="0" fontId="4" fillId="0" borderId="79" xfId="61" applyFont="1" applyFill="1" applyBorder="1" applyAlignment="1">
      <alignment horizontal="center" vertical="center" wrapText="1"/>
      <protection/>
    </xf>
    <xf numFmtId="0" fontId="4" fillId="0" borderId="80" xfId="61" applyFont="1" applyFill="1" applyBorder="1" applyAlignment="1">
      <alignment horizontal="center" vertical="center" wrapText="1"/>
      <protection/>
    </xf>
    <xf numFmtId="0" fontId="0" fillId="0" borderId="81" xfId="61" applyFont="1" applyFill="1" applyBorder="1" applyAlignment="1">
      <alignment horizontal="center" vertical="center"/>
      <protection/>
    </xf>
    <xf numFmtId="0" fontId="0" fillId="0" borderId="82" xfId="61" applyFont="1" applyFill="1" applyBorder="1" applyAlignment="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1" xfId="61" applyFont="1" applyFill="1" applyBorder="1" applyAlignment="1">
      <alignment horizontal="center" vertical="center" wrapText="1"/>
      <protection/>
    </xf>
    <xf numFmtId="0" fontId="0" fillId="0" borderId="82" xfId="61" applyFont="1" applyFill="1" applyBorder="1" applyAlignment="1">
      <alignment horizontal="center" vertical="center" wrapText="1"/>
      <protection/>
    </xf>
    <xf numFmtId="0" fontId="0" fillId="0" borderId="83" xfId="61" applyFont="1" applyFill="1" applyBorder="1" applyAlignment="1">
      <alignment horizontal="center" vertical="center" wrapText="1"/>
      <protection/>
    </xf>
    <xf numFmtId="0" fontId="0" fillId="0" borderId="84"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85" xfId="61" applyFont="1" applyFill="1" applyBorder="1" applyAlignment="1">
      <alignment horizontal="center" vertical="center" wrapText="1"/>
      <protection/>
    </xf>
    <xf numFmtId="0" fontId="0" fillId="0" borderId="86" xfId="61" applyFont="1" applyFill="1" applyBorder="1" applyAlignment="1">
      <alignment horizontal="center" vertical="center" wrapText="1"/>
      <protection/>
    </xf>
    <xf numFmtId="0" fontId="0" fillId="0" borderId="81" xfId="61" applyFont="1" applyFill="1" applyBorder="1" applyAlignment="1">
      <alignment horizontal="center" vertical="center" wrapText="1"/>
      <protection/>
    </xf>
    <xf numFmtId="0" fontId="0" fillId="0" borderId="82" xfId="61" applyFont="1" applyFill="1" applyBorder="1" applyAlignment="1">
      <alignment horizontal="center" vertical="center" wrapText="1"/>
      <protection/>
    </xf>
    <xf numFmtId="0" fontId="0" fillId="0" borderId="83" xfId="61" applyFont="1" applyFill="1" applyBorder="1" applyAlignment="1">
      <alignment horizontal="center" vertical="center" wrapText="1"/>
      <protection/>
    </xf>
    <xf numFmtId="0" fontId="0" fillId="0" borderId="81" xfId="61" applyFont="1" applyFill="1" applyBorder="1" applyAlignment="1">
      <alignment horizontal="center" vertical="center"/>
      <protection/>
    </xf>
    <xf numFmtId="0" fontId="0" fillId="0" borderId="82" xfId="61" applyFont="1" applyFill="1" applyBorder="1" applyAlignment="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85" xfId="61" applyFont="1" applyFill="1" applyBorder="1" applyAlignment="1">
      <alignment horizontal="center" vertical="center" wrapText="1"/>
      <protection/>
    </xf>
    <xf numFmtId="0" fontId="0" fillId="0" borderId="86" xfId="61" applyFont="1" applyFill="1" applyBorder="1" applyAlignment="1">
      <alignment horizontal="center" vertical="center" wrapText="1"/>
      <protection/>
    </xf>
    <xf numFmtId="0" fontId="0" fillId="0" borderId="81" xfId="61" applyFont="1" applyFill="1" applyBorder="1" applyAlignment="1">
      <alignment horizontal="center" vertical="center" wrapText="1"/>
      <protection/>
    </xf>
    <xf numFmtId="0" fontId="0" fillId="0" borderId="82" xfId="61" applyFont="1" applyFill="1" applyBorder="1" applyAlignment="1">
      <alignment horizontal="center" vertical="center" wrapText="1"/>
      <protection/>
    </xf>
    <xf numFmtId="0" fontId="0" fillId="0" borderId="83" xfId="61" applyFont="1" applyFill="1" applyBorder="1" applyAlignment="1">
      <alignment horizontal="center" vertical="center" wrapText="1"/>
      <protection/>
    </xf>
    <xf numFmtId="0" fontId="0" fillId="0" borderId="81" xfId="61" applyFont="1" applyFill="1" applyBorder="1" applyAlignment="1">
      <alignment horizontal="center" vertical="center"/>
      <protection/>
    </xf>
    <xf numFmtId="0" fontId="0" fillId="0" borderId="82" xfId="61" applyFont="1" applyFill="1" applyBorder="1" applyAlignment="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85" xfId="61" applyFont="1" applyFill="1" applyBorder="1" applyAlignment="1">
      <alignment horizontal="center" vertical="center" wrapText="1"/>
      <protection/>
    </xf>
    <xf numFmtId="0" fontId="0" fillId="0" borderId="86" xfId="61" applyFont="1" applyFill="1" applyBorder="1" applyAlignment="1">
      <alignment horizontal="center" vertical="center" wrapText="1"/>
      <protection/>
    </xf>
    <xf numFmtId="0" fontId="12" fillId="0" borderId="66" xfId="61" applyFont="1" applyFill="1" applyBorder="1" applyAlignment="1">
      <alignment horizontal="left" vertical="center" wrapText="1"/>
      <protection/>
    </xf>
    <xf numFmtId="0" fontId="12" fillId="0" borderId="87"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ira\&#12487;&#12473;&#12463;&#12488;&#12483;&#12503;\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01_健康項目集計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M42"/>
  <sheetViews>
    <sheetView tabSelected="1" zoomScale="85" zoomScaleNormal="85" zoomScaleSheetLayoutView="100" zoomScalePageLayoutView="85" workbookViewId="0" topLeftCell="A1">
      <selection activeCell="A1" sqref="A1"/>
    </sheetView>
  </sheetViews>
  <sheetFormatPr defaultColWidth="9.00390625" defaultRowHeight="15" customHeight="1"/>
  <cols>
    <col min="1" max="1" width="17.625" style="126" customWidth="1"/>
    <col min="2" max="13" width="8.625" style="126" customWidth="1"/>
    <col min="14" max="16384" width="9.00390625" style="126" customWidth="1"/>
  </cols>
  <sheetData>
    <row r="1" spans="1:8" ht="30" customHeight="1">
      <c r="A1" s="128" t="s">
        <v>132</v>
      </c>
      <c r="B1" s="129"/>
      <c r="C1" s="129"/>
      <c r="D1" s="129"/>
      <c r="E1" s="129"/>
      <c r="F1" s="129"/>
      <c r="G1" s="129"/>
      <c r="H1" s="130"/>
    </row>
    <row r="2" ht="19.5" customHeight="1">
      <c r="A2" s="127"/>
    </row>
    <row r="3" ht="19.5" customHeight="1" thickBot="1">
      <c r="A3" s="127"/>
    </row>
    <row r="4" spans="1:13" s="131" customFormat="1" ht="19.5" customHeight="1">
      <c r="A4" s="197"/>
      <c r="B4" s="199" t="s">
        <v>121</v>
      </c>
      <c r="C4" s="199"/>
      <c r="D4" s="200"/>
      <c r="E4" s="200"/>
      <c r="F4" s="200"/>
      <c r="G4" s="200"/>
      <c r="H4" s="200"/>
      <c r="I4" s="200"/>
      <c r="J4" s="200"/>
      <c r="K4" s="201" t="s">
        <v>122</v>
      </c>
      <c r="L4" s="201"/>
      <c r="M4" s="202"/>
    </row>
    <row r="5" spans="1:13" s="131" customFormat="1" ht="19.5" customHeight="1">
      <c r="A5" s="198"/>
      <c r="B5" s="194" t="s">
        <v>112</v>
      </c>
      <c r="C5" s="194"/>
      <c r="D5" s="194" t="s">
        <v>113</v>
      </c>
      <c r="E5" s="194"/>
      <c r="F5" s="194" t="s">
        <v>114</v>
      </c>
      <c r="G5" s="194"/>
      <c r="H5" s="194" t="s">
        <v>115</v>
      </c>
      <c r="I5" s="194"/>
      <c r="J5" s="194"/>
      <c r="K5" s="194" t="s">
        <v>115</v>
      </c>
      <c r="L5" s="194"/>
      <c r="M5" s="195"/>
    </row>
    <row r="6" spans="1:13" s="131" customFormat="1" ht="30" customHeight="1">
      <c r="A6" s="198"/>
      <c r="B6" s="141" t="s">
        <v>124</v>
      </c>
      <c r="C6" s="142" t="s">
        <v>126</v>
      </c>
      <c r="D6" s="141" t="s">
        <v>123</v>
      </c>
      <c r="E6" s="142" t="s">
        <v>125</v>
      </c>
      <c r="F6" s="141" t="s">
        <v>123</v>
      </c>
      <c r="G6" s="142" t="s">
        <v>125</v>
      </c>
      <c r="H6" s="141" t="s">
        <v>123</v>
      </c>
      <c r="I6" s="143" t="s">
        <v>125</v>
      </c>
      <c r="J6" s="142" t="s">
        <v>116</v>
      </c>
      <c r="K6" s="141" t="s">
        <v>123</v>
      </c>
      <c r="L6" s="143" t="s">
        <v>125</v>
      </c>
      <c r="M6" s="144" t="s">
        <v>116</v>
      </c>
    </row>
    <row r="7" spans="1:13" ht="19.5" customHeight="1">
      <c r="A7" s="151" t="s">
        <v>44</v>
      </c>
      <c r="B7" s="152">
        <v>7</v>
      </c>
      <c r="C7" s="153">
        <v>2996</v>
      </c>
      <c r="D7" s="152">
        <v>0</v>
      </c>
      <c r="E7" s="153">
        <v>267</v>
      </c>
      <c r="F7" s="152">
        <v>0</v>
      </c>
      <c r="G7" s="153">
        <v>817</v>
      </c>
      <c r="H7" s="152">
        <v>7</v>
      </c>
      <c r="I7" s="154">
        <v>4080</v>
      </c>
      <c r="J7" s="155">
        <v>0.1715686274509804</v>
      </c>
      <c r="K7" s="156">
        <v>5</v>
      </c>
      <c r="L7" s="157">
        <v>4163</v>
      </c>
      <c r="M7" s="158">
        <v>0.12010569300984868</v>
      </c>
    </row>
    <row r="8" spans="1:13" ht="19.5" customHeight="1">
      <c r="A8" s="159" t="s">
        <v>45</v>
      </c>
      <c r="B8" s="160">
        <v>0</v>
      </c>
      <c r="C8" s="161">
        <v>2650</v>
      </c>
      <c r="D8" s="160">
        <v>0</v>
      </c>
      <c r="E8" s="161">
        <v>219</v>
      </c>
      <c r="F8" s="160">
        <v>0</v>
      </c>
      <c r="G8" s="161">
        <v>687</v>
      </c>
      <c r="H8" s="160">
        <v>0</v>
      </c>
      <c r="I8" s="162">
        <v>3556</v>
      </c>
      <c r="J8" s="163">
        <v>0</v>
      </c>
      <c r="K8" s="164">
        <v>0</v>
      </c>
      <c r="L8" s="165">
        <v>3776</v>
      </c>
      <c r="M8" s="166">
        <v>0</v>
      </c>
    </row>
    <row r="9" spans="1:13" ht="19.5" customHeight="1">
      <c r="A9" s="159" t="s">
        <v>46</v>
      </c>
      <c r="B9" s="160">
        <v>6</v>
      </c>
      <c r="C9" s="161">
        <v>3185</v>
      </c>
      <c r="D9" s="160">
        <v>0</v>
      </c>
      <c r="E9" s="161">
        <v>267</v>
      </c>
      <c r="F9" s="160">
        <v>0</v>
      </c>
      <c r="G9" s="161">
        <v>831</v>
      </c>
      <c r="H9" s="160">
        <v>6</v>
      </c>
      <c r="I9" s="162">
        <v>4283</v>
      </c>
      <c r="J9" s="167">
        <v>0.14008872285780996</v>
      </c>
      <c r="K9" s="164">
        <v>6</v>
      </c>
      <c r="L9" s="165">
        <v>4304</v>
      </c>
      <c r="M9" s="168">
        <v>0.13940520446096655</v>
      </c>
    </row>
    <row r="10" spans="1:13" ht="19.5" customHeight="1">
      <c r="A10" s="159" t="s">
        <v>47</v>
      </c>
      <c r="B10" s="160">
        <v>0</v>
      </c>
      <c r="C10" s="161">
        <v>2784</v>
      </c>
      <c r="D10" s="160">
        <v>0</v>
      </c>
      <c r="E10" s="161">
        <v>238</v>
      </c>
      <c r="F10" s="160">
        <v>0</v>
      </c>
      <c r="G10" s="161">
        <v>773</v>
      </c>
      <c r="H10" s="160">
        <v>0</v>
      </c>
      <c r="I10" s="162">
        <v>3795</v>
      </c>
      <c r="J10" s="163">
        <v>0</v>
      </c>
      <c r="K10" s="164">
        <v>0</v>
      </c>
      <c r="L10" s="165">
        <v>3927</v>
      </c>
      <c r="M10" s="166">
        <v>0</v>
      </c>
    </row>
    <row r="11" spans="1:13" ht="19.5" customHeight="1">
      <c r="A11" s="159" t="s">
        <v>48</v>
      </c>
      <c r="B11" s="160">
        <v>24</v>
      </c>
      <c r="C11" s="161">
        <v>3095</v>
      </c>
      <c r="D11" s="160">
        <v>2</v>
      </c>
      <c r="E11" s="161">
        <v>268</v>
      </c>
      <c r="F11" s="160">
        <v>0</v>
      </c>
      <c r="G11" s="161">
        <v>840</v>
      </c>
      <c r="H11" s="160">
        <v>26</v>
      </c>
      <c r="I11" s="162">
        <v>4203</v>
      </c>
      <c r="J11" s="167">
        <v>0.6186057577920533</v>
      </c>
      <c r="K11" s="164">
        <v>28</v>
      </c>
      <c r="L11" s="165">
        <v>4304</v>
      </c>
      <c r="M11" s="168">
        <v>0.6505576208178439</v>
      </c>
    </row>
    <row r="12" spans="1:13" ht="19.5" customHeight="1">
      <c r="A12" s="159" t="s">
        <v>49</v>
      </c>
      <c r="B12" s="160">
        <v>1</v>
      </c>
      <c r="C12" s="161">
        <v>2878</v>
      </c>
      <c r="D12" s="160">
        <v>0</v>
      </c>
      <c r="E12" s="161">
        <v>248</v>
      </c>
      <c r="F12" s="160">
        <v>0</v>
      </c>
      <c r="G12" s="161">
        <v>824</v>
      </c>
      <c r="H12" s="160">
        <v>1</v>
      </c>
      <c r="I12" s="162">
        <v>3950</v>
      </c>
      <c r="J12" s="163">
        <v>0.025316455696202535</v>
      </c>
      <c r="K12" s="164">
        <v>1</v>
      </c>
      <c r="L12" s="165">
        <v>4084</v>
      </c>
      <c r="M12" s="166">
        <v>0.024485798237022526</v>
      </c>
    </row>
    <row r="13" spans="1:13" ht="19.5" customHeight="1">
      <c r="A13" s="159" t="s">
        <v>50</v>
      </c>
      <c r="B13" s="160">
        <v>0</v>
      </c>
      <c r="C13" s="161">
        <v>661</v>
      </c>
      <c r="D13" s="160">
        <v>0</v>
      </c>
      <c r="E13" s="161">
        <v>62</v>
      </c>
      <c r="F13" s="160">
        <v>0</v>
      </c>
      <c r="G13" s="161">
        <v>181</v>
      </c>
      <c r="H13" s="160">
        <v>0</v>
      </c>
      <c r="I13" s="162">
        <v>904</v>
      </c>
      <c r="J13" s="163">
        <v>0</v>
      </c>
      <c r="K13" s="164">
        <v>0</v>
      </c>
      <c r="L13" s="165">
        <v>963</v>
      </c>
      <c r="M13" s="166">
        <v>0</v>
      </c>
    </row>
    <row r="14" spans="1:13" ht="19.5" customHeight="1">
      <c r="A14" s="159" t="s">
        <v>51</v>
      </c>
      <c r="B14" s="160">
        <v>0</v>
      </c>
      <c r="C14" s="161">
        <v>1662</v>
      </c>
      <c r="D14" s="160">
        <v>0</v>
      </c>
      <c r="E14" s="161">
        <v>148</v>
      </c>
      <c r="F14" s="160">
        <v>0</v>
      </c>
      <c r="G14" s="161">
        <v>436</v>
      </c>
      <c r="H14" s="160">
        <v>0</v>
      </c>
      <c r="I14" s="162">
        <v>2246</v>
      </c>
      <c r="J14" s="163">
        <v>0</v>
      </c>
      <c r="K14" s="164">
        <v>0</v>
      </c>
      <c r="L14" s="165">
        <v>2393</v>
      </c>
      <c r="M14" s="166">
        <v>0</v>
      </c>
    </row>
    <row r="15" spans="1:13" ht="19.5" customHeight="1">
      <c r="A15" s="159" t="s">
        <v>52</v>
      </c>
      <c r="B15" s="160">
        <v>1</v>
      </c>
      <c r="C15" s="161">
        <v>2666</v>
      </c>
      <c r="D15" s="160">
        <v>0</v>
      </c>
      <c r="E15" s="161">
        <v>211</v>
      </c>
      <c r="F15" s="160">
        <v>0</v>
      </c>
      <c r="G15" s="161">
        <v>541</v>
      </c>
      <c r="H15" s="160">
        <v>1</v>
      </c>
      <c r="I15" s="162">
        <v>3418</v>
      </c>
      <c r="J15" s="163">
        <v>0.029256875365710942</v>
      </c>
      <c r="K15" s="164">
        <v>0</v>
      </c>
      <c r="L15" s="165">
        <v>3475</v>
      </c>
      <c r="M15" s="168">
        <v>0</v>
      </c>
    </row>
    <row r="16" spans="1:13" ht="19.5" customHeight="1">
      <c r="A16" s="159" t="s">
        <v>53</v>
      </c>
      <c r="B16" s="160">
        <v>0</v>
      </c>
      <c r="C16" s="161">
        <v>2594</v>
      </c>
      <c r="D16" s="160">
        <v>0</v>
      </c>
      <c r="E16" s="161">
        <v>209</v>
      </c>
      <c r="F16" s="160">
        <v>0</v>
      </c>
      <c r="G16" s="161">
        <v>505</v>
      </c>
      <c r="H16" s="160">
        <v>0</v>
      </c>
      <c r="I16" s="162">
        <v>3308</v>
      </c>
      <c r="J16" s="163">
        <v>0</v>
      </c>
      <c r="K16" s="164">
        <v>0</v>
      </c>
      <c r="L16" s="165">
        <v>3406</v>
      </c>
      <c r="M16" s="166">
        <v>0</v>
      </c>
    </row>
    <row r="17" spans="1:13" ht="19.5" customHeight="1">
      <c r="A17" s="159" t="s">
        <v>54</v>
      </c>
      <c r="B17" s="160">
        <v>1</v>
      </c>
      <c r="C17" s="161">
        <v>2624</v>
      </c>
      <c r="D17" s="160">
        <v>0</v>
      </c>
      <c r="E17" s="161">
        <v>211</v>
      </c>
      <c r="F17" s="160">
        <v>0</v>
      </c>
      <c r="G17" s="161">
        <v>538</v>
      </c>
      <c r="H17" s="160">
        <v>1</v>
      </c>
      <c r="I17" s="162">
        <v>3373</v>
      </c>
      <c r="J17" s="163">
        <v>0.029647198339756892</v>
      </c>
      <c r="K17" s="164">
        <v>1</v>
      </c>
      <c r="L17" s="165">
        <v>3480</v>
      </c>
      <c r="M17" s="168">
        <v>0.028735632183908046</v>
      </c>
    </row>
    <row r="18" spans="1:13" ht="19.5" customHeight="1">
      <c r="A18" s="159" t="s">
        <v>55</v>
      </c>
      <c r="B18" s="160">
        <v>0</v>
      </c>
      <c r="C18" s="161">
        <v>2612</v>
      </c>
      <c r="D18" s="160">
        <v>0</v>
      </c>
      <c r="E18" s="161">
        <v>211</v>
      </c>
      <c r="F18" s="160">
        <v>0</v>
      </c>
      <c r="G18" s="161">
        <v>538</v>
      </c>
      <c r="H18" s="160">
        <v>0</v>
      </c>
      <c r="I18" s="162">
        <v>3361</v>
      </c>
      <c r="J18" s="163">
        <v>0</v>
      </c>
      <c r="K18" s="164">
        <v>0</v>
      </c>
      <c r="L18" s="165">
        <v>3487</v>
      </c>
      <c r="M18" s="166">
        <v>0</v>
      </c>
    </row>
    <row r="19" spans="1:13" ht="19.5" customHeight="1">
      <c r="A19" s="159" t="s">
        <v>56</v>
      </c>
      <c r="B19" s="160">
        <v>0</v>
      </c>
      <c r="C19" s="161">
        <v>2634</v>
      </c>
      <c r="D19" s="160">
        <v>0</v>
      </c>
      <c r="E19" s="161">
        <v>211</v>
      </c>
      <c r="F19" s="160">
        <v>0</v>
      </c>
      <c r="G19" s="161">
        <v>546</v>
      </c>
      <c r="H19" s="160">
        <v>0</v>
      </c>
      <c r="I19" s="162">
        <v>3391</v>
      </c>
      <c r="J19" s="163">
        <v>0</v>
      </c>
      <c r="K19" s="164">
        <v>0</v>
      </c>
      <c r="L19" s="165">
        <v>3517</v>
      </c>
      <c r="M19" s="166">
        <v>0</v>
      </c>
    </row>
    <row r="20" spans="1:13" ht="19.5" customHeight="1">
      <c r="A20" s="159" t="s">
        <v>57</v>
      </c>
      <c r="B20" s="160">
        <v>0</v>
      </c>
      <c r="C20" s="161">
        <v>2632</v>
      </c>
      <c r="D20" s="160">
        <v>0</v>
      </c>
      <c r="E20" s="161">
        <v>217</v>
      </c>
      <c r="F20" s="160">
        <v>0</v>
      </c>
      <c r="G20" s="161">
        <v>538</v>
      </c>
      <c r="H20" s="160">
        <v>0</v>
      </c>
      <c r="I20" s="162">
        <v>3387</v>
      </c>
      <c r="J20" s="163">
        <v>0</v>
      </c>
      <c r="K20" s="164">
        <v>0</v>
      </c>
      <c r="L20" s="165">
        <v>3504</v>
      </c>
      <c r="M20" s="166">
        <v>0</v>
      </c>
    </row>
    <row r="21" spans="1:13" ht="19.5" customHeight="1">
      <c r="A21" s="159" t="s">
        <v>58</v>
      </c>
      <c r="B21" s="160">
        <v>0</v>
      </c>
      <c r="C21" s="161">
        <v>2613</v>
      </c>
      <c r="D21" s="160">
        <v>0</v>
      </c>
      <c r="E21" s="161">
        <v>211</v>
      </c>
      <c r="F21" s="160">
        <v>0</v>
      </c>
      <c r="G21" s="161">
        <v>546</v>
      </c>
      <c r="H21" s="160">
        <v>0</v>
      </c>
      <c r="I21" s="162">
        <v>3370</v>
      </c>
      <c r="J21" s="163">
        <v>0</v>
      </c>
      <c r="K21" s="164">
        <v>0</v>
      </c>
      <c r="L21" s="165">
        <v>3496</v>
      </c>
      <c r="M21" s="166">
        <v>0</v>
      </c>
    </row>
    <row r="22" spans="1:13" ht="19.5" customHeight="1">
      <c r="A22" s="159" t="s">
        <v>59</v>
      </c>
      <c r="B22" s="160">
        <v>0</v>
      </c>
      <c r="C22" s="161">
        <v>2740</v>
      </c>
      <c r="D22" s="160">
        <v>0</v>
      </c>
      <c r="E22" s="161">
        <v>222</v>
      </c>
      <c r="F22" s="160">
        <v>0</v>
      </c>
      <c r="G22" s="161">
        <v>553</v>
      </c>
      <c r="H22" s="160">
        <v>0</v>
      </c>
      <c r="I22" s="162">
        <v>3515</v>
      </c>
      <c r="J22" s="163">
        <v>0</v>
      </c>
      <c r="K22" s="164">
        <v>0</v>
      </c>
      <c r="L22" s="165">
        <v>3581</v>
      </c>
      <c r="M22" s="166">
        <v>0</v>
      </c>
    </row>
    <row r="23" spans="1:13" ht="19.5" customHeight="1">
      <c r="A23" s="159" t="s">
        <v>60</v>
      </c>
      <c r="B23" s="160">
        <v>0</v>
      </c>
      <c r="C23" s="161">
        <v>2744</v>
      </c>
      <c r="D23" s="160">
        <v>0</v>
      </c>
      <c r="E23" s="161">
        <v>222</v>
      </c>
      <c r="F23" s="160">
        <v>0</v>
      </c>
      <c r="G23" s="161">
        <v>553</v>
      </c>
      <c r="H23" s="160">
        <v>0</v>
      </c>
      <c r="I23" s="162">
        <v>3519</v>
      </c>
      <c r="J23" s="163">
        <v>0</v>
      </c>
      <c r="K23" s="164">
        <v>0</v>
      </c>
      <c r="L23" s="165">
        <v>3582</v>
      </c>
      <c r="M23" s="166">
        <v>0</v>
      </c>
    </row>
    <row r="24" spans="1:13" ht="19.5" customHeight="1">
      <c r="A24" s="159" t="s">
        <v>61</v>
      </c>
      <c r="B24" s="160">
        <v>0</v>
      </c>
      <c r="C24" s="161">
        <v>2650</v>
      </c>
      <c r="D24" s="160">
        <v>0</v>
      </c>
      <c r="E24" s="161">
        <v>217</v>
      </c>
      <c r="F24" s="160">
        <v>0</v>
      </c>
      <c r="G24" s="161">
        <v>496</v>
      </c>
      <c r="H24" s="160">
        <v>0</v>
      </c>
      <c r="I24" s="162">
        <v>3363</v>
      </c>
      <c r="J24" s="163">
        <v>0</v>
      </c>
      <c r="K24" s="164">
        <v>0</v>
      </c>
      <c r="L24" s="165">
        <v>3431</v>
      </c>
      <c r="M24" s="166">
        <v>0</v>
      </c>
    </row>
    <row r="25" spans="1:13" ht="19.5" customHeight="1">
      <c r="A25" s="159" t="s">
        <v>62</v>
      </c>
      <c r="B25" s="160">
        <v>0</v>
      </c>
      <c r="C25" s="161">
        <v>2563</v>
      </c>
      <c r="D25" s="160">
        <v>0</v>
      </c>
      <c r="E25" s="161">
        <v>221</v>
      </c>
      <c r="F25" s="160">
        <v>0</v>
      </c>
      <c r="G25" s="161">
        <v>482</v>
      </c>
      <c r="H25" s="160">
        <v>0</v>
      </c>
      <c r="I25" s="162">
        <v>3266</v>
      </c>
      <c r="J25" s="163">
        <v>0</v>
      </c>
      <c r="K25" s="164">
        <v>0</v>
      </c>
      <c r="L25" s="165">
        <v>3366</v>
      </c>
      <c r="M25" s="166">
        <v>0</v>
      </c>
    </row>
    <row r="26" spans="1:13" ht="19.5" customHeight="1">
      <c r="A26" s="159" t="s">
        <v>63</v>
      </c>
      <c r="B26" s="160">
        <v>0</v>
      </c>
      <c r="C26" s="161">
        <v>2559</v>
      </c>
      <c r="D26" s="160">
        <v>0</v>
      </c>
      <c r="E26" s="161">
        <v>221</v>
      </c>
      <c r="F26" s="160">
        <v>0</v>
      </c>
      <c r="G26" s="161">
        <v>487</v>
      </c>
      <c r="H26" s="160">
        <v>0</v>
      </c>
      <c r="I26" s="162">
        <v>3267</v>
      </c>
      <c r="J26" s="163">
        <v>0</v>
      </c>
      <c r="K26" s="164">
        <v>0</v>
      </c>
      <c r="L26" s="165">
        <v>3395</v>
      </c>
      <c r="M26" s="166">
        <v>0</v>
      </c>
    </row>
    <row r="27" spans="1:13" ht="19.5" customHeight="1">
      <c r="A27" s="159" t="s">
        <v>64</v>
      </c>
      <c r="B27" s="160">
        <v>0</v>
      </c>
      <c r="C27" s="161">
        <v>2550</v>
      </c>
      <c r="D27" s="160">
        <v>0</v>
      </c>
      <c r="E27" s="161">
        <v>221</v>
      </c>
      <c r="F27" s="160">
        <v>0</v>
      </c>
      <c r="G27" s="161">
        <v>495</v>
      </c>
      <c r="H27" s="160">
        <v>0</v>
      </c>
      <c r="I27" s="162">
        <v>3266</v>
      </c>
      <c r="J27" s="163">
        <v>0</v>
      </c>
      <c r="K27" s="164">
        <v>0</v>
      </c>
      <c r="L27" s="165">
        <v>3394</v>
      </c>
      <c r="M27" s="166">
        <v>0</v>
      </c>
    </row>
    <row r="28" spans="1:13" ht="19.5" customHeight="1">
      <c r="A28" s="159" t="s">
        <v>65</v>
      </c>
      <c r="B28" s="160">
        <v>0</v>
      </c>
      <c r="C28" s="161">
        <v>2581</v>
      </c>
      <c r="D28" s="160">
        <v>0</v>
      </c>
      <c r="E28" s="161">
        <v>211</v>
      </c>
      <c r="F28" s="160">
        <v>0</v>
      </c>
      <c r="G28" s="161">
        <v>538</v>
      </c>
      <c r="H28" s="160">
        <v>0</v>
      </c>
      <c r="I28" s="162">
        <v>3330</v>
      </c>
      <c r="J28" s="163">
        <v>0</v>
      </c>
      <c r="K28" s="164">
        <v>0</v>
      </c>
      <c r="L28" s="165">
        <v>3435</v>
      </c>
      <c r="M28" s="166">
        <v>0</v>
      </c>
    </row>
    <row r="29" spans="1:13" ht="19.5" customHeight="1">
      <c r="A29" s="159" t="s">
        <v>66</v>
      </c>
      <c r="B29" s="160">
        <v>0</v>
      </c>
      <c r="C29" s="161">
        <v>2557</v>
      </c>
      <c r="D29" s="160">
        <v>0</v>
      </c>
      <c r="E29" s="161">
        <v>213</v>
      </c>
      <c r="F29" s="160">
        <v>0</v>
      </c>
      <c r="G29" s="161">
        <v>551</v>
      </c>
      <c r="H29" s="160">
        <v>0</v>
      </c>
      <c r="I29" s="162">
        <v>3321</v>
      </c>
      <c r="J29" s="163">
        <v>0</v>
      </c>
      <c r="K29" s="164">
        <v>0</v>
      </c>
      <c r="L29" s="165">
        <v>3453</v>
      </c>
      <c r="M29" s="166">
        <v>0</v>
      </c>
    </row>
    <row r="30" spans="1:13" ht="30" customHeight="1">
      <c r="A30" s="169" t="s">
        <v>117</v>
      </c>
      <c r="B30" s="170">
        <v>2</v>
      </c>
      <c r="C30" s="171">
        <v>2993</v>
      </c>
      <c r="D30" s="170">
        <v>0</v>
      </c>
      <c r="E30" s="171">
        <v>342</v>
      </c>
      <c r="F30" s="170">
        <v>0</v>
      </c>
      <c r="G30" s="171">
        <v>718</v>
      </c>
      <c r="H30" s="170">
        <v>2</v>
      </c>
      <c r="I30" s="172">
        <v>4053</v>
      </c>
      <c r="J30" s="173">
        <v>0.049346163335800636</v>
      </c>
      <c r="K30" s="174">
        <v>3</v>
      </c>
      <c r="L30" s="175">
        <v>4220</v>
      </c>
      <c r="M30" s="176">
        <v>0.07109004739336493</v>
      </c>
    </row>
    <row r="31" spans="1:13" ht="19.5" customHeight="1">
      <c r="A31" s="239" t="s">
        <v>67</v>
      </c>
      <c r="B31" s="170">
        <v>16</v>
      </c>
      <c r="C31" s="171">
        <v>2643</v>
      </c>
      <c r="D31" s="170">
        <v>0</v>
      </c>
      <c r="E31" s="171">
        <v>231</v>
      </c>
      <c r="F31" s="180" t="s">
        <v>118</v>
      </c>
      <c r="G31" s="181" t="s">
        <v>108</v>
      </c>
      <c r="H31" s="170">
        <v>16</v>
      </c>
      <c r="I31" s="182">
        <v>2874</v>
      </c>
      <c r="J31" s="173">
        <v>0.5567153792623522</v>
      </c>
      <c r="K31" s="174">
        <v>15</v>
      </c>
      <c r="L31" s="175">
        <v>2944</v>
      </c>
      <c r="M31" s="176">
        <v>0.5095108695652174</v>
      </c>
    </row>
    <row r="32" spans="1:13" ht="19.5" customHeight="1">
      <c r="A32" s="240"/>
      <c r="B32" s="183">
        <v>-20</v>
      </c>
      <c r="C32" s="184">
        <v>-2663</v>
      </c>
      <c r="D32" s="185"/>
      <c r="E32" s="186">
        <v>-231</v>
      </c>
      <c r="F32" s="183" t="s">
        <v>108</v>
      </c>
      <c r="G32" s="184">
        <v>-29</v>
      </c>
      <c r="H32" s="183">
        <v>-20</v>
      </c>
      <c r="I32" s="187">
        <v>-2923</v>
      </c>
      <c r="J32" s="188"/>
      <c r="K32" s="189">
        <v>-23</v>
      </c>
      <c r="L32" s="190">
        <v>-2996</v>
      </c>
      <c r="M32" s="191"/>
    </row>
    <row r="33" spans="1:13" ht="19.5" customHeight="1">
      <c r="A33" s="239" t="s">
        <v>68</v>
      </c>
      <c r="B33" s="170">
        <v>2</v>
      </c>
      <c r="C33" s="171">
        <v>2623</v>
      </c>
      <c r="D33" s="170">
        <v>0</v>
      </c>
      <c r="E33" s="171">
        <v>230</v>
      </c>
      <c r="F33" s="180" t="s">
        <v>118</v>
      </c>
      <c r="G33" s="181" t="s">
        <v>108</v>
      </c>
      <c r="H33" s="170">
        <v>2</v>
      </c>
      <c r="I33" s="182">
        <v>2853</v>
      </c>
      <c r="J33" s="192">
        <v>0.07010164738871363</v>
      </c>
      <c r="K33" s="174">
        <v>1</v>
      </c>
      <c r="L33" s="175">
        <v>2865</v>
      </c>
      <c r="M33" s="193">
        <v>0.034904013961605584</v>
      </c>
    </row>
    <row r="34" spans="1:13" ht="19.5" customHeight="1">
      <c r="A34" s="240"/>
      <c r="B34" s="183">
        <v>-82</v>
      </c>
      <c r="C34" s="184">
        <v>-2705</v>
      </c>
      <c r="D34" s="183">
        <v>-4</v>
      </c>
      <c r="E34" s="186">
        <v>-234</v>
      </c>
      <c r="F34" s="183" t="s">
        <v>108</v>
      </c>
      <c r="G34" s="184">
        <v>-27</v>
      </c>
      <c r="H34" s="183">
        <v>-86</v>
      </c>
      <c r="I34" s="187">
        <v>-2966</v>
      </c>
      <c r="J34" s="188"/>
      <c r="K34" s="189">
        <v>-83</v>
      </c>
      <c r="L34" s="190">
        <v>-2975</v>
      </c>
      <c r="M34" s="191"/>
    </row>
    <row r="35" spans="1:13" ht="19.5" customHeight="1">
      <c r="A35" s="145" t="s">
        <v>119</v>
      </c>
      <c r="B35" s="146">
        <v>0</v>
      </c>
      <c r="C35" s="147">
        <v>2471</v>
      </c>
      <c r="D35" s="146">
        <v>0</v>
      </c>
      <c r="E35" s="148">
        <v>192</v>
      </c>
      <c r="F35" s="146">
        <v>0</v>
      </c>
      <c r="G35" s="147">
        <v>557</v>
      </c>
      <c r="H35" s="146">
        <v>0</v>
      </c>
      <c r="I35" s="149">
        <v>3220</v>
      </c>
      <c r="J35" s="150">
        <v>0</v>
      </c>
      <c r="K35" s="177">
        <v>1</v>
      </c>
      <c r="L35" s="178">
        <v>3336</v>
      </c>
      <c r="M35" s="179">
        <v>0.029976019184652276</v>
      </c>
    </row>
    <row r="36" spans="1:13" ht="19.5" customHeight="1" thickBot="1">
      <c r="A36" s="133" t="s">
        <v>120</v>
      </c>
      <c r="B36" s="134">
        <v>60</v>
      </c>
      <c r="C36" s="135">
        <v>3926</v>
      </c>
      <c r="D36" s="134">
        <v>2</v>
      </c>
      <c r="E36" s="135">
        <v>395</v>
      </c>
      <c r="F36" s="134">
        <v>0</v>
      </c>
      <c r="G36" s="135">
        <v>1057</v>
      </c>
      <c r="H36" s="134">
        <v>62</v>
      </c>
      <c r="I36" s="136">
        <v>5378</v>
      </c>
      <c r="J36" s="137">
        <v>1.1528449237634808</v>
      </c>
      <c r="K36" s="138">
        <v>61</v>
      </c>
      <c r="L36" s="139">
        <v>5434</v>
      </c>
      <c r="M36" s="140">
        <v>1.1225616488774384</v>
      </c>
    </row>
    <row r="37" spans="1:13" ht="15" customHeight="1">
      <c r="A37" s="196" t="s">
        <v>129</v>
      </c>
      <c r="B37" s="196"/>
      <c r="C37" s="196"/>
      <c r="D37" s="196"/>
      <c r="E37" s="196"/>
      <c r="F37" s="196"/>
      <c r="G37" s="196"/>
      <c r="H37" s="196"/>
      <c r="I37" s="196"/>
      <c r="J37" s="196"/>
      <c r="K37" s="196"/>
      <c r="L37" s="196"/>
      <c r="M37" s="196"/>
    </row>
    <row r="38" spans="1:13" ht="15" customHeight="1">
      <c r="A38" s="126" t="s">
        <v>128</v>
      </c>
      <c r="B38" s="132"/>
      <c r="C38" s="132"/>
      <c r="D38" s="132"/>
      <c r="E38" s="132"/>
      <c r="F38" s="132"/>
      <c r="G38" s="132"/>
      <c r="H38" s="132"/>
      <c r="I38" s="132"/>
      <c r="J38" s="132"/>
      <c r="K38" s="132"/>
      <c r="L38" s="132"/>
      <c r="M38" s="132"/>
    </row>
    <row r="39" spans="1:13" ht="45" customHeight="1">
      <c r="A39" s="196" t="s">
        <v>130</v>
      </c>
      <c r="B39" s="196"/>
      <c r="C39" s="196"/>
      <c r="D39" s="196"/>
      <c r="E39" s="196"/>
      <c r="F39" s="196"/>
      <c r="G39" s="196"/>
      <c r="H39" s="196"/>
      <c r="I39" s="196"/>
      <c r="J39" s="196"/>
      <c r="K39" s="196"/>
      <c r="L39" s="196"/>
      <c r="M39" s="196"/>
    </row>
    <row r="40" spans="1:13" ht="30" customHeight="1">
      <c r="A40" s="196" t="s">
        <v>131</v>
      </c>
      <c r="B40" s="196"/>
      <c r="C40" s="196"/>
      <c r="D40" s="196"/>
      <c r="E40" s="196"/>
      <c r="F40" s="196"/>
      <c r="G40" s="196"/>
      <c r="H40" s="196"/>
      <c r="I40" s="196"/>
      <c r="J40" s="196"/>
      <c r="K40" s="196"/>
      <c r="L40" s="196"/>
      <c r="M40" s="196"/>
    </row>
    <row r="42" ht="15" customHeight="1">
      <c r="A42" s="126" t="s">
        <v>127</v>
      </c>
    </row>
  </sheetData>
  <sheetProtection/>
  <mergeCells count="13">
    <mergeCell ref="F5:G5"/>
    <mergeCell ref="A31:A32"/>
    <mergeCell ref="A33:A34"/>
    <mergeCell ref="H5:J5"/>
    <mergeCell ref="K5:M5"/>
    <mergeCell ref="A39:M39"/>
    <mergeCell ref="A40:M40"/>
    <mergeCell ref="A37:M37"/>
    <mergeCell ref="A4:A6"/>
    <mergeCell ref="B4:J4"/>
    <mergeCell ref="K4:M4"/>
    <mergeCell ref="B5:C5"/>
    <mergeCell ref="D5:E5"/>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ゴシック,標準"5章 水環境（水質）</oddHeader>
    <oddFooter>&amp;C&amp;"ＭＳ ゴシック,標準"231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zoomScaleSheetLayoutView="100" zoomScalePageLayoutView="150" workbookViewId="0" topLeftCell="A1">
      <selection activeCell="M26" sqref="M26"/>
    </sheetView>
  </sheetViews>
  <sheetFormatPr defaultColWidth="9.00390625" defaultRowHeight="13.5"/>
  <cols>
    <col min="1" max="1" width="15.625" style="2" customWidth="1"/>
    <col min="2" max="12" width="5.625" style="82" customWidth="1"/>
    <col min="13" max="13" width="5.875" style="82" customWidth="1"/>
    <col min="14" max="16384" width="9.00390625" style="83" customWidth="1"/>
  </cols>
  <sheetData>
    <row r="1" ht="17.25">
      <c r="A1" s="72" t="s">
        <v>94</v>
      </c>
    </row>
    <row r="2" ht="18" thickBot="1">
      <c r="A2" s="3"/>
    </row>
    <row r="3" spans="1:13" s="84" customFormat="1" ht="14.25" thickBot="1">
      <c r="A3" s="204"/>
      <c r="B3" s="206" t="s">
        <v>95</v>
      </c>
      <c r="C3" s="207"/>
      <c r="D3" s="208"/>
      <c r="E3" s="208"/>
      <c r="F3" s="208"/>
      <c r="G3" s="208"/>
      <c r="H3" s="208"/>
      <c r="I3" s="208"/>
      <c r="J3" s="209"/>
      <c r="K3" s="210" t="s">
        <v>96</v>
      </c>
      <c r="L3" s="211"/>
      <c r="M3" s="212"/>
    </row>
    <row r="4" spans="1:13" s="84" customFormat="1" ht="13.5">
      <c r="A4" s="205"/>
      <c r="B4" s="213" t="s">
        <v>97</v>
      </c>
      <c r="C4" s="213"/>
      <c r="D4" s="213" t="s">
        <v>98</v>
      </c>
      <c r="E4" s="213"/>
      <c r="F4" s="213" t="s">
        <v>99</v>
      </c>
      <c r="G4" s="213"/>
      <c r="H4" s="213" t="s">
        <v>100</v>
      </c>
      <c r="I4" s="213"/>
      <c r="J4" s="213"/>
      <c r="K4" s="214" t="s">
        <v>100</v>
      </c>
      <c r="L4" s="215"/>
      <c r="M4" s="216"/>
    </row>
    <row r="5" spans="1:13" s="4" customFormat="1" ht="23.25" thickBot="1">
      <c r="A5" s="205"/>
      <c r="B5" s="8" t="s">
        <v>101</v>
      </c>
      <c r="C5" s="9" t="s">
        <v>102</v>
      </c>
      <c r="D5" s="10" t="s">
        <v>101</v>
      </c>
      <c r="E5" s="11" t="s">
        <v>103</v>
      </c>
      <c r="F5" s="8" t="s">
        <v>104</v>
      </c>
      <c r="G5" s="9" t="s">
        <v>103</v>
      </c>
      <c r="H5" s="10" t="s">
        <v>101</v>
      </c>
      <c r="I5" s="12" t="s">
        <v>102</v>
      </c>
      <c r="J5" s="9" t="s">
        <v>105</v>
      </c>
      <c r="K5" s="8" t="s">
        <v>101</v>
      </c>
      <c r="L5" s="12" t="s">
        <v>103</v>
      </c>
      <c r="M5" s="9" t="s">
        <v>105</v>
      </c>
    </row>
    <row r="6" spans="1:13" s="1" customFormat="1" ht="11.25">
      <c r="A6" s="13" t="s">
        <v>44</v>
      </c>
      <c r="B6" s="85">
        <v>5</v>
      </c>
      <c r="C6" s="86">
        <v>3048</v>
      </c>
      <c r="D6" s="87">
        <v>0</v>
      </c>
      <c r="E6" s="88">
        <v>267</v>
      </c>
      <c r="F6" s="85">
        <v>0</v>
      </c>
      <c r="G6" s="86">
        <v>848</v>
      </c>
      <c r="H6" s="87">
        <v>5</v>
      </c>
      <c r="I6" s="89">
        <v>4163</v>
      </c>
      <c r="J6" s="90">
        <v>0.12010569300984868</v>
      </c>
      <c r="K6" s="16">
        <v>1</v>
      </c>
      <c r="L6" s="18">
        <v>4289</v>
      </c>
      <c r="M6" s="20">
        <v>0.023315458148752622</v>
      </c>
    </row>
    <row r="7" spans="1:13" s="1" customFormat="1" ht="11.25">
      <c r="A7" s="21" t="s">
        <v>45</v>
      </c>
      <c r="B7" s="91">
        <v>0</v>
      </c>
      <c r="C7" s="92">
        <v>2815</v>
      </c>
      <c r="D7" s="93">
        <v>0</v>
      </c>
      <c r="E7" s="94">
        <v>238</v>
      </c>
      <c r="F7" s="91">
        <v>0</v>
      </c>
      <c r="G7" s="92">
        <v>723</v>
      </c>
      <c r="H7" s="93">
        <v>0</v>
      </c>
      <c r="I7" s="95">
        <v>3776</v>
      </c>
      <c r="J7" s="96">
        <v>0</v>
      </c>
      <c r="K7" s="24">
        <v>0</v>
      </c>
      <c r="L7" s="26">
        <v>3914</v>
      </c>
      <c r="M7" s="28">
        <v>0</v>
      </c>
    </row>
    <row r="8" spans="1:13" s="1" customFormat="1" ht="11.25">
      <c r="A8" s="21" t="s">
        <v>46</v>
      </c>
      <c r="B8" s="91">
        <v>5</v>
      </c>
      <c r="C8" s="92">
        <v>3205</v>
      </c>
      <c r="D8" s="93">
        <v>1</v>
      </c>
      <c r="E8" s="94">
        <v>269</v>
      </c>
      <c r="F8" s="91">
        <v>0</v>
      </c>
      <c r="G8" s="92">
        <v>830</v>
      </c>
      <c r="H8" s="93">
        <v>6</v>
      </c>
      <c r="I8" s="95">
        <v>4304</v>
      </c>
      <c r="J8" s="97">
        <v>0.13940520446096655</v>
      </c>
      <c r="K8" s="24">
        <v>11</v>
      </c>
      <c r="L8" s="26">
        <v>4450</v>
      </c>
      <c r="M8" s="30">
        <v>0.24719101123595505</v>
      </c>
    </row>
    <row r="9" spans="1:13" s="1" customFormat="1" ht="11.25">
      <c r="A9" s="21" t="s">
        <v>47</v>
      </c>
      <c r="B9" s="91">
        <v>0</v>
      </c>
      <c r="C9" s="92">
        <v>2871</v>
      </c>
      <c r="D9" s="93">
        <v>0</v>
      </c>
      <c r="E9" s="94">
        <v>245</v>
      </c>
      <c r="F9" s="91">
        <v>0</v>
      </c>
      <c r="G9" s="92">
        <v>811</v>
      </c>
      <c r="H9" s="93">
        <v>0</v>
      </c>
      <c r="I9" s="95">
        <v>3927</v>
      </c>
      <c r="J9" s="96">
        <v>0</v>
      </c>
      <c r="K9" s="24">
        <v>0</v>
      </c>
      <c r="L9" s="26">
        <v>4043</v>
      </c>
      <c r="M9" s="28">
        <v>0</v>
      </c>
    </row>
    <row r="10" spans="1:13" s="1" customFormat="1" ht="11.25">
      <c r="A10" s="21" t="s">
        <v>48</v>
      </c>
      <c r="B10" s="91">
        <v>26</v>
      </c>
      <c r="C10" s="92">
        <v>3162</v>
      </c>
      <c r="D10" s="93">
        <v>2</v>
      </c>
      <c r="E10" s="94">
        <v>270</v>
      </c>
      <c r="F10" s="91">
        <v>0</v>
      </c>
      <c r="G10" s="92">
        <v>872</v>
      </c>
      <c r="H10" s="93">
        <v>28</v>
      </c>
      <c r="I10" s="95">
        <v>4304</v>
      </c>
      <c r="J10" s="97">
        <v>0.6505576208178439</v>
      </c>
      <c r="K10" s="24">
        <v>25</v>
      </c>
      <c r="L10" s="26">
        <v>4380</v>
      </c>
      <c r="M10" s="30">
        <v>0.5707762557077625</v>
      </c>
    </row>
    <row r="11" spans="1:13" s="1" customFormat="1" ht="11.25">
      <c r="A11" s="21" t="s">
        <v>49</v>
      </c>
      <c r="B11" s="91">
        <v>1</v>
      </c>
      <c r="C11" s="92">
        <v>2969</v>
      </c>
      <c r="D11" s="93">
        <v>0</v>
      </c>
      <c r="E11" s="94">
        <v>256</v>
      </c>
      <c r="F11" s="91">
        <v>0</v>
      </c>
      <c r="G11" s="92">
        <v>859</v>
      </c>
      <c r="H11" s="93">
        <v>1</v>
      </c>
      <c r="I11" s="95">
        <v>4084</v>
      </c>
      <c r="J11" s="96">
        <v>0.024485798237022526</v>
      </c>
      <c r="K11" s="24">
        <v>1</v>
      </c>
      <c r="L11" s="26">
        <v>4219</v>
      </c>
      <c r="M11" s="28">
        <v>0.02370229912301493</v>
      </c>
    </row>
    <row r="12" spans="1:13" s="1" customFormat="1" ht="11.25">
      <c r="A12" s="21" t="s">
        <v>50</v>
      </c>
      <c r="B12" s="91">
        <v>0</v>
      </c>
      <c r="C12" s="92">
        <v>679</v>
      </c>
      <c r="D12" s="93">
        <v>0</v>
      </c>
      <c r="E12" s="94">
        <v>70</v>
      </c>
      <c r="F12" s="91">
        <v>0</v>
      </c>
      <c r="G12" s="92">
        <v>214</v>
      </c>
      <c r="H12" s="93">
        <v>0</v>
      </c>
      <c r="I12" s="95">
        <v>963</v>
      </c>
      <c r="J12" s="96">
        <v>0</v>
      </c>
      <c r="K12" s="24">
        <v>0</v>
      </c>
      <c r="L12" s="26">
        <v>986</v>
      </c>
      <c r="M12" s="28">
        <v>0</v>
      </c>
    </row>
    <row r="13" spans="1:13" s="1" customFormat="1" ht="11.25">
      <c r="A13" s="21" t="s">
        <v>51</v>
      </c>
      <c r="B13" s="91">
        <v>0</v>
      </c>
      <c r="C13" s="92">
        <v>1767</v>
      </c>
      <c r="D13" s="93">
        <v>0</v>
      </c>
      <c r="E13" s="94">
        <v>157</v>
      </c>
      <c r="F13" s="91">
        <v>0</v>
      </c>
      <c r="G13" s="92">
        <v>469</v>
      </c>
      <c r="H13" s="93">
        <v>0</v>
      </c>
      <c r="I13" s="95">
        <v>2393</v>
      </c>
      <c r="J13" s="96">
        <v>0</v>
      </c>
      <c r="K13" s="24">
        <v>0</v>
      </c>
      <c r="L13" s="26">
        <v>2448</v>
      </c>
      <c r="M13" s="28">
        <v>0</v>
      </c>
    </row>
    <row r="14" spans="1:13" s="1" customFormat="1" ht="11.25">
      <c r="A14" s="21" t="s">
        <v>52</v>
      </c>
      <c r="B14" s="91">
        <v>0</v>
      </c>
      <c r="C14" s="92">
        <v>2663</v>
      </c>
      <c r="D14" s="93">
        <v>0</v>
      </c>
      <c r="E14" s="94">
        <v>215</v>
      </c>
      <c r="F14" s="91">
        <v>0</v>
      </c>
      <c r="G14" s="92">
        <v>597</v>
      </c>
      <c r="H14" s="93">
        <v>0</v>
      </c>
      <c r="I14" s="95">
        <v>3475</v>
      </c>
      <c r="J14" s="96">
        <v>0</v>
      </c>
      <c r="K14" s="24">
        <v>2</v>
      </c>
      <c r="L14" s="26">
        <v>3508</v>
      </c>
      <c r="M14" s="30">
        <v>0.05701254275940707</v>
      </c>
    </row>
    <row r="15" spans="1:13" s="1" customFormat="1" ht="11.25">
      <c r="A15" s="21" t="s">
        <v>53</v>
      </c>
      <c r="B15" s="91">
        <v>0</v>
      </c>
      <c r="C15" s="92">
        <v>2630</v>
      </c>
      <c r="D15" s="93">
        <v>0</v>
      </c>
      <c r="E15" s="94">
        <v>214</v>
      </c>
      <c r="F15" s="91">
        <v>0</v>
      </c>
      <c r="G15" s="92">
        <v>562</v>
      </c>
      <c r="H15" s="93">
        <v>0</v>
      </c>
      <c r="I15" s="95">
        <v>3406</v>
      </c>
      <c r="J15" s="96">
        <v>0</v>
      </c>
      <c r="K15" s="24">
        <v>0</v>
      </c>
      <c r="L15" s="26">
        <v>3459</v>
      </c>
      <c r="M15" s="28">
        <v>0</v>
      </c>
    </row>
    <row r="16" spans="1:13" s="1" customFormat="1" ht="11.25">
      <c r="A16" s="21" t="s">
        <v>54</v>
      </c>
      <c r="B16" s="91">
        <v>1</v>
      </c>
      <c r="C16" s="92">
        <v>2663</v>
      </c>
      <c r="D16" s="93">
        <v>0</v>
      </c>
      <c r="E16" s="94">
        <v>215</v>
      </c>
      <c r="F16" s="91">
        <v>0</v>
      </c>
      <c r="G16" s="92">
        <v>602</v>
      </c>
      <c r="H16" s="93">
        <v>1</v>
      </c>
      <c r="I16" s="95">
        <v>3480</v>
      </c>
      <c r="J16" s="96">
        <v>0.028735632183908046</v>
      </c>
      <c r="K16" s="24">
        <v>2</v>
      </c>
      <c r="L16" s="26">
        <v>3508</v>
      </c>
      <c r="M16" s="30">
        <v>0.05701254275940707</v>
      </c>
    </row>
    <row r="17" spans="1:13" s="1" customFormat="1" ht="11.25">
      <c r="A17" s="21" t="s">
        <v>55</v>
      </c>
      <c r="B17" s="91">
        <v>0</v>
      </c>
      <c r="C17" s="92">
        <v>2670</v>
      </c>
      <c r="D17" s="93">
        <v>0</v>
      </c>
      <c r="E17" s="94">
        <v>215</v>
      </c>
      <c r="F17" s="91">
        <v>0</v>
      </c>
      <c r="G17" s="92">
        <v>602</v>
      </c>
      <c r="H17" s="93">
        <v>0</v>
      </c>
      <c r="I17" s="95">
        <v>3487</v>
      </c>
      <c r="J17" s="96">
        <v>0</v>
      </c>
      <c r="K17" s="24">
        <v>0</v>
      </c>
      <c r="L17" s="26">
        <v>3497</v>
      </c>
      <c r="M17" s="28">
        <v>0</v>
      </c>
    </row>
    <row r="18" spans="1:13" s="1" customFormat="1" ht="11.25">
      <c r="A18" s="21" t="s">
        <v>56</v>
      </c>
      <c r="B18" s="91">
        <v>0</v>
      </c>
      <c r="C18" s="92">
        <v>2708</v>
      </c>
      <c r="D18" s="93">
        <v>0</v>
      </c>
      <c r="E18" s="94">
        <v>215</v>
      </c>
      <c r="F18" s="91">
        <v>0</v>
      </c>
      <c r="G18" s="92">
        <v>594</v>
      </c>
      <c r="H18" s="93">
        <v>0</v>
      </c>
      <c r="I18" s="95">
        <v>3517</v>
      </c>
      <c r="J18" s="96">
        <v>0</v>
      </c>
      <c r="K18" s="24">
        <v>0</v>
      </c>
      <c r="L18" s="26">
        <v>3507</v>
      </c>
      <c r="M18" s="28">
        <v>0</v>
      </c>
    </row>
    <row r="19" spans="1:13" s="1" customFormat="1" ht="11.25">
      <c r="A19" s="21" t="s">
        <v>57</v>
      </c>
      <c r="B19" s="91">
        <v>0</v>
      </c>
      <c r="C19" s="92">
        <v>2688</v>
      </c>
      <c r="D19" s="93">
        <v>0</v>
      </c>
      <c r="E19" s="94">
        <v>222</v>
      </c>
      <c r="F19" s="91">
        <v>0</v>
      </c>
      <c r="G19" s="92">
        <v>594</v>
      </c>
      <c r="H19" s="93">
        <v>0</v>
      </c>
      <c r="I19" s="95">
        <v>3504</v>
      </c>
      <c r="J19" s="96">
        <v>0</v>
      </c>
      <c r="K19" s="24">
        <v>0</v>
      </c>
      <c r="L19" s="26">
        <v>3527</v>
      </c>
      <c r="M19" s="28">
        <v>0</v>
      </c>
    </row>
    <row r="20" spans="1:13" s="1" customFormat="1" ht="11.25">
      <c r="A20" s="21" t="s">
        <v>58</v>
      </c>
      <c r="B20" s="91">
        <v>0</v>
      </c>
      <c r="C20" s="92">
        <v>2687</v>
      </c>
      <c r="D20" s="93">
        <v>0</v>
      </c>
      <c r="E20" s="94">
        <v>215</v>
      </c>
      <c r="F20" s="91">
        <v>0</v>
      </c>
      <c r="G20" s="92">
        <v>594</v>
      </c>
      <c r="H20" s="93">
        <v>0</v>
      </c>
      <c r="I20" s="95">
        <v>3496</v>
      </c>
      <c r="J20" s="96">
        <v>0</v>
      </c>
      <c r="K20" s="24">
        <v>0</v>
      </c>
      <c r="L20" s="26">
        <v>3490</v>
      </c>
      <c r="M20" s="28">
        <v>0</v>
      </c>
    </row>
    <row r="21" spans="1:13" s="1" customFormat="1" ht="11.25">
      <c r="A21" s="21" t="s">
        <v>59</v>
      </c>
      <c r="B21" s="91">
        <v>0</v>
      </c>
      <c r="C21" s="92">
        <v>2747</v>
      </c>
      <c r="D21" s="93">
        <v>0</v>
      </c>
      <c r="E21" s="94">
        <v>227</v>
      </c>
      <c r="F21" s="91">
        <v>0</v>
      </c>
      <c r="G21" s="92">
        <v>607</v>
      </c>
      <c r="H21" s="93">
        <v>0</v>
      </c>
      <c r="I21" s="95">
        <v>3581</v>
      </c>
      <c r="J21" s="96">
        <v>0</v>
      </c>
      <c r="K21" s="24">
        <v>0</v>
      </c>
      <c r="L21" s="26">
        <v>3633</v>
      </c>
      <c r="M21" s="28">
        <v>0</v>
      </c>
    </row>
    <row r="22" spans="1:13" s="1" customFormat="1" ht="11.25">
      <c r="A22" s="21" t="s">
        <v>60</v>
      </c>
      <c r="B22" s="91">
        <v>0</v>
      </c>
      <c r="C22" s="92">
        <v>2748</v>
      </c>
      <c r="D22" s="93">
        <v>0</v>
      </c>
      <c r="E22" s="94">
        <v>227</v>
      </c>
      <c r="F22" s="91">
        <v>0</v>
      </c>
      <c r="G22" s="92">
        <v>607</v>
      </c>
      <c r="H22" s="93">
        <v>0</v>
      </c>
      <c r="I22" s="95">
        <v>3582</v>
      </c>
      <c r="J22" s="96">
        <v>0</v>
      </c>
      <c r="K22" s="24">
        <v>0</v>
      </c>
      <c r="L22" s="26">
        <v>3633</v>
      </c>
      <c r="M22" s="28">
        <v>0</v>
      </c>
    </row>
    <row r="23" spans="1:13" s="1" customFormat="1" ht="11.25">
      <c r="A23" s="21" t="s">
        <v>61</v>
      </c>
      <c r="B23" s="91">
        <v>0</v>
      </c>
      <c r="C23" s="92">
        <v>2659</v>
      </c>
      <c r="D23" s="93">
        <v>0</v>
      </c>
      <c r="E23" s="94">
        <v>221</v>
      </c>
      <c r="F23" s="91">
        <v>0</v>
      </c>
      <c r="G23" s="92">
        <v>551</v>
      </c>
      <c r="H23" s="93">
        <v>0</v>
      </c>
      <c r="I23" s="95">
        <v>3431</v>
      </c>
      <c r="J23" s="96">
        <v>0</v>
      </c>
      <c r="K23" s="24">
        <v>0</v>
      </c>
      <c r="L23" s="26">
        <v>3482</v>
      </c>
      <c r="M23" s="28">
        <v>0</v>
      </c>
    </row>
    <row r="24" spans="1:13" s="1" customFormat="1" ht="11.25">
      <c r="A24" s="21" t="s">
        <v>62</v>
      </c>
      <c r="B24" s="91">
        <v>0</v>
      </c>
      <c r="C24" s="92">
        <v>2611</v>
      </c>
      <c r="D24" s="93">
        <v>0</v>
      </c>
      <c r="E24" s="94">
        <v>217</v>
      </c>
      <c r="F24" s="91">
        <v>0</v>
      </c>
      <c r="G24" s="92">
        <v>538</v>
      </c>
      <c r="H24" s="93">
        <v>0</v>
      </c>
      <c r="I24" s="95">
        <v>3366</v>
      </c>
      <c r="J24" s="96">
        <v>0</v>
      </c>
      <c r="K24" s="24">
        <v>0</v>
      </c>
      <c r="L24" s="26">
        <v>3424</v>
      </c>
      <c r="M24" s="28">
        <v>0</v>
      </c>
    </row>
    <row r="25" spans="1:13" s="1" customFormat="1" ht="11.25">
      <c r="A25" s="21" t="s">
        <v>63</v>
      </c>
      <c r="B25" s="91">
        <v>0</v>
      </c>
      <c r="C25" s="92">
        <v>2632</v>
      </c>
      <c r="D25" s="93">
        <v>0</v>
      </c>
      <c r="E25" s="94">
        <v>217</v>
      </c>
      <c r="F25" s="91">
        <v>0</v>
      </c>
      <c r="G25" s="92">
        <v>546</v>
      </c>
      <c r="H25" s="93">
        <v>0</v>
      </c>
      <c r="I25" s="95">
        <v>3395</v>
      </c>
      <c r="J25" s="96">
        <v>0</v>
      </c>
      <c r="K25" s="24">
        <v>0</v>
      </c>
      <c r="L25" s="26">
        <v>3425</v>
      </c>
      <c r="M25" s="28">
        <v>0</v>
      </c>
    </row>
    <row r="26" spans="1:13" s="1" customFormat="1" ht="11.25">
      <c r="A26" s="21" t="s">
        <v>64</v>
      </c>
      <c r="B26" s="91">
        <v>0</v>
      </c>
      <c r="C26" s="92">
        <v>2639</v>
      </c>
      <c r="D26" s="93">
        <v>0</v>
      </c>
      <c r="E26" s="94">
        <v>217</v>
      </c>
      <c r="F26" s="91">
        <v>0</v>
      </c>
      <c r="G26" s="92">
        <v>538</v>
      </c>
      <c r="H26" s="93">
        <v>0</v>
      </c>
      <c r="I26" s="95">
        <v>3394</v>
      </c>
      <c r="J26" s="96">
        <v>0</v>
      </c>
      <c r="K26" s="24">
        <v>0</v>
      </c>
      <c r="L26" s="26">
        <v>3400</v>
      </c>
      <c r="M26" s="28">
        <v>0</v>
      </c>
    </row>
    <row r="27" spans="1:13" s="1" customFormat="1" ht="11.25">
      <c r="A27" s="21" t="s">
        <v>65</v>
      </c>
      <c r="B27" s="91">
        <v>0</v>
      </c>
      <c r="C27" s="92">
        <v>2627</v>
      </c>
      <c r="D27" s="93">
        <v>0</v>
      </c>
      <c r="E27" s="94">
        <v>216</v>
      </c>
      <c r="F27" s="91">
        <v>0</v>
      </c>
      <c r="G27" s="92">
        <v>592</v>
      </c>
      <c r="H27" s="93">
        <v>0</v>
      </c>
      <c r="I27" s="95">
        <v>3435</v>
      </c>
      <c r="J27" s="96">
        <v>0</v>
      </c>
      <c r="K27" s="24">
        <v>0</v>
      </c>
      <c r="L27" s="26">
        <v>3458</v>
      </c>
      <c r="M27" s="28">
        <v>0</v>
      </c>
    </row>
    <row r="28" spans="1:13" s="1" customFormat="1" ht="11.25">
      <c r="A28" s="21" t="s">
        <v>66</v>
      </c>
      <c r="B28" s="91">
        <v>0</v>
      </c>
      <c r="C28" s="92">
        <v>2653</v>
      </c>
      <c r="D28" s="93">
        <v>0</v>
      </c>
      <c r="E28" s="94">
        <v>212</v>
      </c>
      <c r="F28" s="91">
        <v>0</v>
      </c>
      <c r="G28" s="92">
        <v>588</v>
      </c>
      <c r="H28" s="93">
        <v>0</v>
      </c>
      <c r="I28" s="95">
        <v>3453</v>
      </c>
      <c r="J28" s="96">
        <v>0</v>
      </c>
      <c r="K28" s="24">
        <v>0</v>
      </c>
      <c r="L28" s="26">
        <v>3482</v>
      </c>
      <c r="M28" s="28">
        <v>0</v>
      </c>
    </row>
    <row r="29" spans="1:13" s="1" customFormat="1" ht="22.5">
      <c r="A29" s="21" t="s">
        <v>106</v>
      </c>
      <c r="B29" s="91">
        <v>3</v>
      </c>
      <c r="C29" s="92">
        <v>3129</v>
      </c>
      <c r="D29" s="93">
        <v>0</v>
      </c>
      <c r="E29" s="94">
        <v>349</v>
      </c>
      <c r="F29" s="91">
        <v>0</v>
      </c>
      <c r="G29" s="92">
        <v>742</v>
      </c>
      <c r="H29" s="93">
        <v>3</v>
      </c>
      <c r="I29" s="95">
        <v>4220</v>
      </c>
      <c r="J29" s="97">
        <v>0.07109004739336493</v>
      </c>
      <c r="K29" s="24">
        <v>3</v>
      </c>
      <c r="L29" s="26">
        <v>4322</v>
      </c>
      <c r="M29" s="30">
        <v>0.06941230911614993</v>
      </c>
    </row>
    <row r="30" spans="1:13" s="1" customFormat="1" ht="11.25">
      <c r="A30" s="31" t="s">
        <v>67</v>
      </c>
      <c r="B30" s="98">
        <v>15</v>
      </c>
      <c r="C30" s="99">
        <v>2705</v>
      </c>
      <c r="D30" s="98">
        <v>0</v>
      </c>
      <c r="E30" s="99">
        <v>239</v>
      </c>
      <c r="F30" s="100" t="s">
        <v>107</v>
      </c>
      <c r="G30" s="101">
        <v>29</v>
      </c>
      <c r="H30" s="102">
        <v>15</v>
      </c>
      <c r="I30" s="102">
        <v>2944</v>
      </c>
      <c r="J30" s="103">
        <v>0.5095108695652174</v>
      </c>
      <c r="K30" s="36">
        <v>13</v>
      </c>
      <c r="L30" s="38">
        <v>2968</v>
      </c>
      <c r="M30" s="39">
        <v>0.43800539083557954</v>
      </c>
    </row>
    <row r="31" spans="1:13" s="1" customFormat="1" ht="11.25">
      <c r="A31" s="40"/>
      <c r="B31" s="104">
        <v>-23</v>
      </c>
      <c r="C31" s="105">
        <v>-2728</v>
      </c>
      <c r="D31" s="106"/>
      <c r="E31" s="107">
        <v>-239</v>
      </c>
      <c r="F31" s="104" t="s">
        <v>108</v>
      </c>
      <c r="G31" s="105">
        <v>-29</v>
      </c>
      <c r="H31" s="108">
        <v>-23</v>
      </c>
      <c r="I31" s="109">
        <v>-2996</v>
      </c>
      <c r="J31" s="110"/>
      <c r="K31" s="45">
        <v>-25</v>
      </c>
      <c r="L31" s="46">
        <v>-3010</v>
      </c>
      <c r="M31" s="48"/>
    </row>
    <row r="32" spans="1:13" s="1" customFormat="1" ht="11.25">
      <c r="A32" s="31" t="s">
        <v>68</v>
      </c>
      <c r="B32" s="98">
        <v>1</v>
      </c>
      <c r="C32" s="99">
        <v>2631</v>
      </c>
      <c r="D32" s="98">
        <v>0</v>
      </c>
      <c r="E32" s="99">
        <v>234</v>
      </c>
      <c r="F32" s="100" t="s">
        <v>107</v>
      </c>
      <c r="G32" s="101">
        <v>27</v>
      </c>
      <c r="H32" s="102">
        <v>1</v>
      </c>
      <c r="I32" s="102">
        <v>2865</v>
      </c>
      <c r="J32" s="111">
        <v>0.034904013961605584</v>
      </c>
      <c r="K32" s="36">
        <v>1</v>
      </c>
      <c r="L32" s="38">
        <v>2837</v>
      </c>
      <c r="M32" s="49">
        <v>0.035248501938667604</v>
      </c>
    </row>
    <row r="33" spans="1:13" s="1" customFormat="1" ht="11.25">
      <c r="A33" s="31"/>
      <c r="B33" s="112">
        <v>-79</v>
      </c>
      <c r="C33" s="113">
        <v>-2710</v>
      </c>
      <c r="D33" s="102">
        <v>-4</v>
      </c>
      <c r="E33" s="114">
        <v>-238</v>
      </c>
      <c r="F33" s="104" t="s">
        <v>108</v>
      </c>
      <c r="G33" s="113">
        <v>-27</v>
      </c>
      <c r="H33" s="108">
        <v>-83</v>
      </c>
      <c r="I33" s="109">
        <v>-2975</v>
      </c>
      <c r="J33" s="111"/>
      <c r="K33" s="36">
        <v>-93</v>
      </c>
      <c r="L33" s="38">
        <v>-2955</v>
      </c>
      <c r="M33" s="53"/>
    </row>
    <row r="34" spans="1:13" s="1" customFormat="1" ht="12" thickBot="1">
      <c r="A34" s="54" t="s">
        <v>109</v>
      </c>
      <c r="B34" s="115">
        <v>1</v>
      </c>
      <c r="C34" s="116">
        <v>2495</v>
      </c>
      <c r="D34" s="117">
        <v>0</v>
      </c>
      <c r="E34" s="118">
        <v>199</v>
      </c>
      <c r="F34" s="115">
        <v>0</v>
      </c>
      <c r="G34" s="116">
        <v>642</v>
      </c>
      <c r="H34" s="119">
        <v>1</v>
      </c>
      <c r="I34" s="120">
        <v>3336</v>
      </c>
      <c r="J34" s="96">
        <v>0</v>
      </c>
      <c r="K34" s="61">
        <v>2</v>
      </c>
      <c r="L34" s="62">
        <v>2963</v>
      </c>
      <c r="M34" s="63">
        <v>0.06749915626054674</v>
      </c>
    </row>
    <row r="35" spans="1:13" s="1" customFormat="1" ht="12" thickBot="1">
      <c r="A35" s="64" t="s">
        <v>110</v>
      </c>
      <c r="B35" s="121">
        <v>58</v>
      </c>
      <c r="C35" s="122">
        <v>3931</v>
      </c>
      <c r="D35" s="121">
        <v>3</v>
      </c>
      <c r="E35" s="122">
        <v>396</v>
      </c>
      <c r="F35" s="121">
        <v>0</v>
      </c>
      <c r="G35" s="122">
        <v>1107</v>
      </c>
      <c r="H35" s="123">
        <v>61</v>
      </c>
      <c r="I35" s="124">
        <v>5434</v>
      </c>
      <c r="J35" s="125">
        <v>1.1225616488774384</v>
      </c>
      <c r="K35" s="67">
        <v>61</v>
      </c>
      <c r="L35" s="68">
        <v>5525</v>
      </c>
      <c r="M35" s="70">
        <v>1.1040723981900453</v>
      </c>
    </row>
    <row r="36" s="1" customFormat="1" ht="11.25">
      <c r="J36" s="71"/>
    </row>
    <row r="37" spans="1:13" s="5" customFormat="1" ht="129" customHeight="1">
      <c r="A37" s="203" t="s">
        <v>111</v>
      </c>
      <c r="B37" s="203"/>
      <c r="C37" s="203"/>
      <c r="D37" s="203"/>
      <c r="E37" s="203"/>
      <c r="F37" s="203"/>
      <c r="G37" s="203"/>
      <c r="H37" s="203"/>
      <c r="I37" s="203"/>
      <c r="J37" s="203"/>
      <c r="K37" s="203"/>
      <c r="L37" s="203"/>
      <c r="M37" s="203"/>
    </row>
    <row r="38" s="1" customFormat="1" ht="11.25"/>
  </sheetData>
  <sheetProtection/>
  <mergeCells count="9">
    <mergeCell ref="A37:M37"/>
    <mergeCell ref="A3:A5"/>
    <mergeCell ref="B3:J3"/>
    <mergeCell ref="K3:M3"/>
    <mergeCell ref="B4:C4"/>
    <mergeCell ref="D4:E4"/>
    <mergeCell ref="F4:G4"/>
    <mergeCell ref="H4:J4"/>
    <mergeCell ref="K4:M4"/>
  </mergeCells>
  <printOptions horizontalCentered="1"/>
  <pageMargins left="0.7604166666666666" right="0.1968503937007874" top="0.4330708661417323" bottom="1.1145833333333333" header="0.3937007874015748"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37"/>
  <sheetViews>
    <sheetView zoomScaleSheetLayoutView="100" zoomScalePageLayoutView="150" workbookViewId="0" topLeftCell="A1">
      <selection activeCell="Q15" sqref="Q15"/>
    </sheetView>
  </sheetViews>
  <sheetFormatPr defaultColWidth="9.00390625" defaultRowHeight="13.5"/>
  <cols>
    <col min="1" max="1" width="15.625" style="2" customWidth="1"/>
    <col min="2" max="12" width="5.625" style="6" customWidth="1"/>
    <col min="13" max="13" width="5.875" style="6" customWidth="1"/>
    <col min="14" max="16384" width="9.00390625" style="6" customWidth="1"/>
  </cols>
  <sheetData>
    <row r="1" ht="17.25">
      <c r="A1" s="72" t="s">
        <v>72</v>
      </c>
    </row>
    <row r="2" ht="18" thickBot="1">
      <c r="A2" s="3"/>
    </row>
    <row r="3" spans="1:13" s="7" customFormat="1" ht="14.25" thickBot="1">
      <c r="A3" s="204"/>
      <c r="B3" s="220" t="s">
        <v>71</v>
      </c>
      <c r="C3" s="221"/>
      <c r="D3" s="222"/>
      <c r="E3" s="222"/>
      <c r="F3" s="222"/>
      <c r="G3" s="222"/>
      <c r="H3" s="222"/>
      <c r="I3" s="222"/>
      <c r="J3" s="223"/>
      <c r="K3" s="217" t="s">
        <v>70</v>
      </c>
      <c r="L3" s="218"/>
      <c r="M3" s="219"/>
    </row>
    <row r="4" spans="1:13" s="7" customFormat="1" ht="13.5">
      <c r="A4" s="205"/>
      <c r="B4" s="224" t="s">
        <v>73</v>
      </c>
      <c r="C4" s="224"/>
      <c r="D4" s="224" t="s">
        <v>74</v>
      </c>
      <c r="E4" s="224"/>
      <c r="F4" s="224" t="s">
        <v>75</v>
      </c>
      <c r="G4" s="224"/>
      <c r="H4" s="224" t="s">
        <v>76</v>
      </c>
      <c r="I4" s="224"/>
      <c r="J4" s="224"/>
      <c r="K4" s="225" t="s">
        <v>76</v>
      </c>
      <c r="L4" s="226"/>
      <c r="M4" s="227"/>
    </row>
    <row r="5" spans="1:13" s="4" customFormat="1" ht="23.25" thickBot="1">
      <c r="A5" s="205"/>
      <c r="B5" s="8" t="s">
        <v>77</v>
      </c>
      <c r="C5" s="9" t="s">
        <v>78</v>
      </c>
      <c r="D5" s="10" t="s">
        <v>79</v>
      </c>
      <c r="E5" s="11" t="s">
        <v>80</v>
      </c>
      <c r="F5" s="8" t="s">
        <v>81</v>
      </c>
      <c r="G5" s="9" t="s">
        <v>82</v>
      </c>
      <c r="H5" s="10" t="s">
        <v>83</v>
      </c>
      <c r="I5" s="12" t="s">
        <v>78</v>
      </c>
      <c r="J5" s="9" t="s">
        <v>84</v>
      </c>
      <c r="K5" s="8" t="s">
        <v>83</v>
      </c>
      <c r="L5" s="12" t="s">
        <v>85</v>
      </c>
      <c r="M5" s="9" t="s">
        <v>86</v>
      </c>
    </row>
    <row r="6" spans="1:13" s="1" customFormat="1" ht="11.25">
      <c r="A6" s="13" t="s">
        <v>44</v>
      </c>
      <c r="B6" s="14">
        <v>1</v>
      </c>
      <c r="C6" s="15">
        <v>3176</v>
      </c>
      <c r="D6" s="16">
        <v>0</v>
      </c>
      <c r="E6" s="17">
        <f>262+3</f>
        <v>265</v>
      </c>
      <c r="F6" s="14">
        <v>0</v>
      </c>
      <c r="G6" s="15">
        <v>848</v>
      </c>
      <c r="H6" s="16">
        <f>B6+D6+F6</f>
        <v>1</v>
      </c>
      <c r="I6" s="18">
        <f>C6+E6+G6</f>
        <v>4289</v>
      </c>
      <c r="J6" s="19">
        <f aca="true" t="shared" si="0" ref="J6:J30">H6/I6*100</f>
        <v>0.023315458148752622</v>
      </c>
      <c r="K6" s="16">
        <v>0</v>
      </c>
      <c r="L6" s="18">
        <v>4314</v>
      </c>
      <c r="M6" s="20">
        <v>0.02318034306907742</v>
      </c>
    </row>
    <row r="7" spans="1:13" s="1" customFormat="1" ht="11.25">
      <c r="A7" s="21" t="s">
        <v>45</v>
      </c>
      <c r="B7" s="22">
        <v>0</v>
      </c>
      <c r="C7" s="23">
        <f>2956+6</f>
        <v>2962</v>
      </c>
      <c r="D7" s="24">
        <v>0</v>
      </c>
      <c r="E7" s="25">
        <f>236+3</f>
        <v>239</v>
      </c>
      <c r="F7" s="22">
        <v>0</v>
      </c>
      <c r="G7" s="23">
        <v>713</v>
      </c>
      <c r="H7" s="24">
        <f aca="true" t="shared" si="1" ref="H7:H29">B7+D7+F7</f>
        <v>0</v>
      </c>
      <c r="I7" s="26">
        <f aca="true" t="shared" si="2" ref="I7:I29">C7+E7+G7</f>
        <v>3914</v>
      </c>
      <c r="J7" s="27">
        <f t="shared" si="0"/>
        <v>0</v>
      </c>
      <c r="K7" s="24">
        <v>0</v>
      </c>
      <c r="L7" s="26">
        <v>3872</v>
      </c>
      <c r="M7" s="28">
        <v>0</v>
      </c>
    </row>
    <row r="8" spans="1:13" s="1" customFormat="1" ht="11.25">
      <c r="A8" s="21" t="s">
        <v>46</v>
      </c>
      <c r="B8" s="22">
        <f>9+1</f>
        <v>10</v>
      </c>
      <c r="C8" s="23">
        <f>3313+3</f>
        <v>3316</v>
      </c>
      <c r="D8" s="24">
        <v>1</v>
      </c>
      <c r="E8" s="25">
        <f>264+3</f>
        <v>267</v>
      </c>
      <c r="F8" s="22">
        <v>0</v>
      </c>
      <c r="G8" s="23">
        <v>867</v>
      </c>
      <c r="H8" s="24">
        <f t="shared" si="1"/>
        <v>11</v>
      </c>
      <c r="I8" s="26">
        <f t="shared" si="2"/>
        <v>4450</v>
      </c>
      <c r="J8" s="29">
        <f t="shared" si="0"/>
        <v>0.24719101123595505</v>
      </c>
      <c r="K8" s="24">
        <v>7</v>
      </c>
      <c r="L8" s="26">
        <v>4471</v>
      </c>
      <c r="M8" s="30">
        <v>0.16</v>
      </c>
    </row>
    <row r="9" spans="1:13" s="1" customFormat="1" ht="11.25">
      <c r="A9" s="21" t="s">
        <v>47</v>
      </c>
      <c r="B9" s="22">
        <v>0</v>
      </c>
      <c r="C9" s="23">
        <f>2988+6</f>
        <v>2994</v>
      </c>
      <c r="D9" s="24">
        <v>0</v>
      </c>
      <c r="E9" s="25">
        <f>236+3</f>
        <v>239</v>
      </c>
      <c r="F9" s="22">
        <v>0</v>
      </c>
      <c r="G9" s="23">
        <v>810</v>
      </c>
      <c r="H9" s="24">
        <f t="shared" si="1"/>
        <v>0</v>
      </c>
      <c r="I9" s="26">
        <f t="shared" si="2"/>
        <v>4043</v>
      </c>
      <c r="J9" s="27">
        <f t="shared" si="0"/>
        <v>0</v>
      </c>
      <c r="K9" s="24">
        <v>0</v>
      </c>
      <c r="L9" s="26">
        <v>4044</v>
      </c>
      <c r="M9" s="28">
        <v>0</v>
      </c>
    </row>
    <row r="10" spans="1:13" s="1" customFormat="1" ht="11.25">
      <c r="A10" s="21" t="s">
        <v>48</v>
      </c>
      <c r="B10" s="22">
        <v>23</v>
      </c>
      <c r="C10" s="23">
        <f>3244+6</f>
        <v>3250</v>
      </c>
      <c r="D10" s="24">
        <v>2</v>
      </c>
      <c r="E10" s="25">
        <f>264+3</f>
        <v>267</v>
      </c>
      <c r="F10" s="22">
        <v>0</v>
      </c>
      <c r="G10" s="23">
        <v>863</v>
      </c>
      <c r="H10" s="24">
        <f t="shared" si="1"/>
        <v>25</v>
      </c>
      <c r="I10" s="26">
        <f t="shared" si="2"/>
        <v>4380</v>
      </c>
      <c r="J10" s="29">
        <f t="shared" si="0"/>
        <v>0.5707762557077625</v>
      </c>
      <c r="K10" s="24">
        <v>24</v>
      </c>
      <c r="L10" s="26">
        <v>4424</v>
      </c>
      <c r="M10" s="30">
        <v>0.54</v>
      </c>
    </row>
    <row r="11" spans="1:13" s="1" customFormat="1" ht="11.25">
      <c r="A11" s="21" t="s">
        <v>49</v>
      </c>
      <c r="B11" s="22">
        <v>1</v>
      </c>
      <c r="C11" s="23">
        <f>3098+6</f>
        <v>3104</v>
      </c>
      <c r="D11" s="24">
        <v>0</v>
      </c>
      <c r="E11" s="25">
        <f>247+3</f>
        <v>250</v>
      </c>
      <c r="F11" s="22">
        <v>0</v>
      </c>
      <c r="G11" s="23">
        <v>865</v>
      </c>
      <c r="H11" s="24">
        <f t="shared" si="1"/>
        <v>1</v>
      </c>
      <c r="I11" s="26">
        <f t="shared" si="2"/>
        <v>4219</v>
      </c>
      <c r="J11" s="27">
        <f t="shared" si="0"/>
        <v>0.02370229912301493</v>
      </c>
      <c r="K11" s="24">
        <v>0</v>
      </c>
      <c r="L11" s="26">
        <v>4179</v>
      </c>
      <c r="M11" s="28">
        <v>0.023929169657812874</v>
      </c>
    </row>
    <row r="12" spans="1:13" s="1" customFormat="1" ht="11.25">
      <c r="A12" s="21" t="s">
        <v>50</v>
      </c>
      <c r="B12" s="22">
        <v>0</v>
      </c>
      <c r="C12" s="23">
        <v>721</v>
      </c>
      <c r="D12" s="24">
        <v>0</v>
      </c>
      <c r="E12" s="25">
        <v>84</v>
      </c>
      <c r="F12" s="22">
        <v>0</v>
      </c>
      <c r="G12" s="23">
        <v>181</v>
      </c>
      <c r="H12" s="24">
        <f t="shared" si="1"/>
        <v>0</v>
      </c>
      <c r="I12" s="26">
        <f t="shared" si="2"/>
        <v>986</v>
      </c>
      <c r="J12" s="27">
        <f t="shared" si="0"/>
        <v>0</v>
      </c>
      <c r="K12" s="24">
        <v>0</v>
      </c>
      <c r="L12" s="26">
        <v>1066</v>
      </c>
      <c r="M12" s="28">
        <v>0</v>
      </c>
    </row>
    <row r="13" spans="1:13" s="1" customFormat="1" ht="11.25">
      <c r="A13" s="21" t="s">
        <v>51</v>
      </c>
      <c r="B13" s="22">
        <v>0</v>
      </c>
      <c r="C13" s="23">
        <v>1850</v>
      </c>
      <c r="D13" s="24">
        <v>0</v>
      </c>
      <c r="E13" s="25">
        <f>148+1</f>
        <v>149</v>
      </c>
      <c r="F13" s="22">
        <v>0</v>
      </c>
      <c r="G13" s="23">
        <v>449</v>
      </c>
      <c r="H13" s="24">
        <f t="shared" si="1"/>
        <v>0</v>
      </c>
      <c r="I13" s="26">
        <f t="shared" si="2"/>
        <v>2448</v>
      </c>
      <c r="J13" s="27">
        <f t="shared" si="0"/>
        <v>0</v>
      </c>
      <c r="K13" s="24">
        <v>0</v>
      </c>
      <c r="L13" s="26">
        <v>2412</v>
      </c>
      <c r="M13" s="28">
        <v>0</v>
      </c>
    </row>
    <row r="14" spans="1:13" s="1" customFormat="1" ht="11.25">
      <c r="A14" s="21" t="s">
        <v>52</v>
      </c>
      <c r="B14" s="22">
        <v>2</v>
      </c>
      <c r="C14" s="23">
        <v>2724</v>
      </c>
      <c r="D14" s="24">
        <v>0</v>
      </c>
      <c r="E14" s="25">
        <f>200+1</f>
        <v>201</v>
      </c>
      <c r="F14" s="22">
        <v>0</v>
      </c>
      <c r="G14" s="23">
        <v>583</v>
      </c>
      <c r="H14" s="24">
        <f t="shared" si="1"/>
        <v>2</v>
      </c>
      <c r="I14" s="26">
        <f t="shared" si="2"/>
        <v>3508</v>
      </c>
      <c r="J14" s="29">
        <f t="shared" si="0"/>
        <v>0.05701254275940707</v>
      </c>
      <c r="K14" s="24">
        <v>1</v>
      </c>
      <c r="L14" s="26">
        <v>3542</v>
      </c>
      <c r="M14" s="30">
        <v>0.03</v>
      </c>
    </row>
    <row r="15" spans="1:13" s="1" customFormat="1" ht="11.25">
      <c r="A15" s="21" t="s">
        <v>53</v>
      </c>
      <c r="B15" s="22">
        <v>0</v>
      </c>
      <c r="C15" s="23">
        <v>2701</v>
      </c>
      <c r="D15" s="24">
        <v>0</v>
      </c>
      <c r="E15" s="25">
        <f>201+1</f>
        <v>202</v>
      </c>
      <c r="F15" s="22">
        <v>0</v>
      </c>
      <c r="G15" s="23">
        <v>556</v>
      </c>
      <c r="H15" s="24">
        <f t="shared" si="1"/>
        <v>0</v>
      </c>
      <c r="I15" s="26">
        <f t="shared" si="2"/>
        <v>3459</v>
      </c>
      <c r="J15" s="27">
        <f t="shared" si="0"/>
        <v>0</v>
      </c>
      <c r="K15" s="24">
        <v>0</v>
      </c>
      <c r="L15" s="26">
        <v>3479</v>
      </c>
      <c r="M15" s="28">
        <v>0</v>
      </c>
    </row>
    <row r="16" spans="1:13" s="1" customFormat="1" ht="11.25">
      <c r="A16" s="21" t="s">
        <v>54</v>
      </c>
      <c r="B16" s="22">
        <v>2</v>
      </c>
      <c r="C16" s="23">
        <f>2726+1</f>
        <v>2727</v>
      </c>
      <c r="D16" s="24">
        <v>0</v>
      </c>
      <c r="E16" s="25">
        <f>200+1</f>
        <v>201</v>
      </c>
      <c r="F16" s="22">
        <v>0</v>
      </c>
      <c r="G16" s="23">
        <v>580</v>
      </c>
      <c r="H16" s="24">
        <f t="shared" si="1"/>
        <v>2</v>
      </c>
      <c r="I16" s="26">
        <f t="shared" si="2"/>
        <v>3508</v>
      </c>
      <c r="J16" s="29">
        <f t="shared" si="0"/>
        <v>0.05701254275940707</v>
      </c>
      <c r="K16" s="24">
        <v>1</v>
      </c>
      <c r="L16" s="26">
        <v>3525</v>
      </c>
      <c r="M16" s="30">
        <v>0.03</v>
      </c>
    </row>
    <row r="17" spans="1:13" s="1" customFormat="1" ht="11.25">
      <c r="A17" s="21" t="s">
        <v>55</v>
      </c>
      <c r="B17" s="22">
        <v>0</v>
      </c>
      <c r="C17" s="23">
        <f>2715+1</f>
        <v>2716</v>
      </c>
      <c r="D17" s="24">
        <v>0</v>
      </c>
      <c r="E17" s="25">
        <f>200+1</f>
        <v>201</v>
      </c>
      <c r="F17" s="22">
        <v>0</v>
      </c>
      <c r="G17" s="23">
        <v>580</v>
      </c>
      <c r="H17" s="24">
        <f t="shared" si="1"/>
        <v>0</v>
      </c>
      <c r="I17" s="26">
        <f t="shared" si="2"/>
        <v>3497</v>
      </c>
      <c r="J17" s="27">
        <f t="shared" si="0"/>
        <v>0</v>
      </c>
      <c r="K17" s="24">
        <v>0</v>
      </c>
      <c r="L17" s="26">
        <v>3530</v>
      </c>
      <c r="M17" s="28">
        <v>0</v>
      </c>
    </row>
    <row r="18" spans="1:13" s="1" customFormat="1" ht="11.25">
      <c r="A18" s="21" t="s">
        <v>56</v>
      </c>
      <c r="B18" s="22">
        <v>0</v>
      </c>
      <c r="C18" s="23">
        <v>2725</v>
      </c>
      <c r="D18" s="24">
        <v>0</v>
      </c>
      <c r="E18" s="25">
        <f>200+1</f>
        <v>201</v>
      </c>
      <c r="F18" s="22">
        <v>0</v>
      </c>
      <c r="G18" s="23">
        <v>581</v>
      </c>
      <c r="H18" s="24">
        <f t="shared" si="1"/>
        <v>0</v>
      </c>
      <c r="I18" s="26">
        <f t="shared" si="2"/>
        <v>3507</v>
      </c>
      <c r="J18" s="27">
        <f t="shared" si="0"/>
        <v>0</v>
      </c>
      <c r="K18" s="24">
        <v>0</v>
      </c>
      <c r="L18" s="26">
        <v>3536</v>
      </c>
      <c r="M18" s="28">
        <v>0</v>
      </c>
    </row>
    <row r="19" spans="1:13" s="1" customFormat="1" ht="11.25">
      <c r="A19" s="21" t="s">
        <v>57</v>
      </c>
      <c r="B19" s="22">
        <v>0</v>
      </c>
      <c r="C19" s="23">
        <v>2730</v>
      </c>
      <c r="D19" s="24">
        <v>0</v>
      </c>
      <c r="E19" s="25">
        <f>208+1</f>
        <v>209</v>
      </c>
      <c r="F19" s="22">
        <v>0</v>
      </c>
      <c r="G19" s="23">
        <v>588</v>
      </c>
      <c r="H19" s="24">
        <f t="shared" si="1"/>
        <v>0</v>
      </c>
      <c r="I19" s="26">
        <f t="shared" si="2"/>
        <v>3527</v>
      </c>
      <c r="J19" s="27">
        <f t="shared" si="0"/>
        <v>0</v>
      </c>
      <c r="K19" s="24">
        <v>0</v>
      </c>
      <c r="L19" s="26">
        <v>3581</v>
      </c>
      <c r="M19" s="28">
        <v>0</v>
      </c>
    </row>
    <row r="20" spans="1:13" s="1" customFormat="1" ht="11.25">
      <c r="A20" s="21" t="s">
        <v>58</v>
      </c>
      <c r="B20" s="22">
        <v>0</v>
      </c>
      <c r="C20" s="23">
        <v>2709</v>
      </c>
      <c r="D20" s="24">
        <v>0</v>
      </c>
      <c r="E20" s="25">
        <f>200+1</f>
        <v>201</v>
      </c>
      <c r="F20" s="22">
        <v>0</v>
      </c>
      <c r="G20" s="23">
        <v>580</v>
      </c>
      <c r="H20" s="24">
        <f t="shared" si="1"/>
        <v>0</v>
      </c>
      <c r="I20" s="26">
        <f t="shared" si="2"/>
        <v>3490</v>
      </c>
      <c r="J20" s="27">
        <f t="shared" si="0"/>
        <v>0</v>
      </c>
      <c r="K20" s="24">
        <v>0</v>
      </c>
      <c r="L20" s="26">
        <v>3531</v>
      </c>
      <c r="M20" s="28">
        <v>0</v>
      </c>
    </row>
    <row r="21" spans="1:13" s="1" customFormat="1" ht="11.25">
      <c r="A21" s="21" t="s">
        <v>59</v>
      </c>
      <c r="B21" s="22">
        <v>0</v>
      </c>
      <c r="C21" s="23">
        <v>2824</v>
      </c>
      <c r="D21" s="24">
        <v>0</v>
      </c>
      <c r="E21" s="25">
        <f>214+1</f>
        <v>215</v>
      </c>
      <c r="F21" s="22">
        <v>0</v>
      </c>
      <c r="G21" s="23">
        <v>594</v>
      </c>
      <c r="H21" s="24">
        <f t="shared" si="1"/>
        <v>0</v>
      </c>
      <c r="I21" s="26">
        <f t="shared" si="2"/>
        <v>3633</v>
      </c>
      <c r="J21" s="27">
        <f t="shared" si="0"/>
        <v>0</v>
      </c>
      <c r="K21" s="24">
        <v>0</v>
      </c>
      <c r="L21" s="26">
        <v>3642</v>
      </c>
      <c r="M21" s="28">
        <v>0</v>
      </c>
    </row>
    <row r="22" spans="1:13" s="1" customFormat="1" ht="11.25">
      <c r="A22" s="21" t="s">
        <v>60</v>
      </c>
      <c r="B22" s="22">
        <v>0</v>
      </c>
      <c r="C22" s="23">
        <v>2824</v>
      </c>
      <c r="D22" s="24">
        <v>0</v>
      </c>
      <c r="E22" s="25">
        <f>214+1</f>
        <v>215</v>
      </c>
      <c r="F22" s="22">
        <v>0</v>
      </c>
      <c r="G22" s="23">
        <v>594</v>
      </c>
      <c r="H22" s="24">
        <f t="shared" si="1"/>
        <v>0</v>
      </c>
      <c r="I22" s="26">
        <f t="shared" si="2"/>
        <v>3633</v>
      </c>
      <c r="J22" s="27">
        <f t="shared" si="0"/>
        <v>0</v>
      </c>
      <c r="K22" s="24">
        <v>0</v>
      </c>
      <c r="L22" s="26">
        <v>3643</v>
      </c>
      <c r="M22" s="28">
        <v>0</v>
      </c>
    </row>
    <row r="23" spans="1:13" s="1" customFormat="1" ht="11.25">
      <c r="A23" s="21" t="s">
        <v>61</v>
      </c>
      <c r="B23" s="22">
        <v>0</v>
      </c>
      <c r="C23" s="23">
        <v>2736</v>
      </c>
      <c r="D23" s="24">
        <v>0</v>
      </c>
      <c r="E23" s="25">
        <f>208+1</f>
        <v>209</v>
      </c>
      <c r="F23" s="22">
        <v>0</v>
      </c>
      <c r="G23" s="23">
        <v>537</v>
      </c>
      <c r="H23" s="24">
        <f t="shared" si="1"/>
        <v>0</v>
      </c>
      <c r="I23" s="26">
        <f t="shared" si="2"/>
        <v>3482</v>
      </c>
      <c r="J23" s="27">
        <f t="shared" si="0"/>
        <v>0</v>
      </c>
      <c r="K23" s="24">
        <v>0</v>
      </c>
      <c r="L23" s="26">
        <v>3504</v>
      </c>
      <c r="M23" s="28">
        <v>0</v>
      </c>
    </row>
    <row r="24" spans="1:13" s="1" customFormat="1" ht="11.25">
      <c r="A24" s="21" t="s">
        <v>62</v>
      </c>
      <c r="B24" s="22">
        <v>0</v>
      </c>
      <c r="C24" s="23">
        <v>2679</v>
      </c>
      <c r="D24" s="24">
        <v>0</v>
      </c>
      <c r="E24" s="25">
        <f>212+1</f>
        <v>213</v>
      </c>
      <c r="F24" s="22">
        <v>0</v>
      </c>
      <c r="G24" s="23">
        <v>532</v>
      </c>
      <c r="H24" s="24">
        <f t="shared" si="1"/>
        <v>0</v>
      </c>
      <c r="I24" s="26">
        <f t="shared" si="2"/>
        <v>3424</v>
      </c>
      <c r="J24" s="27">
        <f t="shared" si="0"/>
        <v>0</v>
      </c>
      <c r="K24" s="24">
        <v>0</v>
      </c>
      <c r="L24" s="26">
        <v>3436</v>
      </c>
      <c r="M24" s="28">
        <v>0</v>
      </c>
    </row>
    <row r="25" spans="1:13" s="1" customFormat="1" ht="11.25">
      <c r="A25" s="21" t="s">
        <v>63</v>
      </c>
      <c r="B25" s="22">
        <v>0</v>
      </c>
      <c r="C25" s="23">
        <f>2687+1</f>
        <v>2688</v>
      </c>
      <c r="D25" s="24">
        <v>0</v>
      </c>
      <c r="E25" s="25">
        <f>212+1</f>
        <v>213</v>
      </c>
      <c r="F25" s="22">
        <v>0</v>
      </c>
      <c r="G25" s="23">
        <v>524</v>
      </c>
      <c r="H25" s="24">
        <f t="shared" si="1"/>
        <v>0</v>
      </c>
      <c r="I25" s="26">
        <f t="shared" si="2"/>
        <v>3425</v>
      </c>
      <c r="J25" s="27">
        <f t="shared" si="0"/>
        <v>0</v>
      </c>
      <c r="K25" s="24">
        <v>0</v>
      </c>
      <c r="L25" s="26">
        <v>3445</v>
      </c>
      <c r="M25" s="28">
        <v>0</v>
      </c>
    </row>
    <row r="26" spans="1:13" s="1" customFormat="1" ht="11.25">
      <c r="A26" s="21" t="s">
        <v>64</v>
      </c>
      <c r="B26" s="22">
        <v>0</v>
      </c>
      <c r="C26" s="23">
        <v>2663</v>
      </c>
      <c r="D26" s="24">
        <v>0</v>
      </c>
      <c r="E26" s="25">
        <f>212+1</f>
        <v>213</v>
      </c>
      <c r="F26" s="22">
        <v>0</v>
      </c>
      <c r="G26" s="23">
        <v>524</v>
      </c>
      <c r="H26" s="24">
        <f t="shared" si="1"/>
        <v>0</v>
      </c>
      <c r="I26" s="26">
        <f t="shared" si="2"/>
        <v>3400</v>
      </c>
      <c r="J26" s="27">
        <f t="shared" si="0"/>
        <v>0</v>
      </c>
      <c r="K26" s="24">
        <v>0</v>
      </c>
      <c r="L26" s="26">
        <v>3436</v>
      </c>
      <c r="M26" s="28">
        <v>0</v>
      </c>
    </row>
    <row r="27" spans="1:13" s="1" customFormat="1" ht="11.25">
      <c r="A27" s="21" t="s">
        <v>65</v>
      </c>
      <c r="B27" s="22">
        <v>0</v>
      </c>
      <c r="C27" s="23">
        <v>2679</v>
      </c>
      <c r="D27" s="24">
        <v>0</v>
      </c>
      <c r="E27" s="25">
        <f>201+1</f>
        <v>202</v>
      </c>
      <c r="F27" s="22">
        <v>0</v>
      </c>
      <c r="G27" s="23">
        <v>577</v>
      </c>
      <c r="H27" s="24">
        <f t="shared" si="1"/>
        <v>0</v>
      </c>
      <c r="I27" s="26">
        <f t="shared" si="2"/>
        <v>3458</v>
      </c>
      <c r="J27" s="27">
        <f t="shared" si="0"/>
        <v>0</v>
      </c>
      <c r="K27" s="24">
        <v>0</v>
      </c>
      <c r="L27" s="26">
        <v>3476</v>
      </c>
      <c r="M27" s="28">
        <v>0</v>
      </c>
    </row>
    <row r="28" spans="1:13" s="1" customFormat="1" ht="11.25">
      <c r="A28" s="21" t="s">
        <v>66</v>
      </c>
      <c r="B28" s="22">
        <v>0</v>
      </c>
      <c r="C28" s="23">
        <f>2692+1</f>
        <v>2693</v>
      </c>
      <c r="D28" s="24">
        <v>0</v>
      </c>
      <c r="E28" s="25">
        <f>204+1</f>
        <v>205</v>
      </c>
      <c r="F28" s="22">
        <v>0</v>
      </c>
      <c r="G28" s="23">
        <v>584</v>
      </c>
      <c r="H28" s="24">
        <f t="shared" si="1"/>
        <v>0</v>
      </c>
      <c r="I28" s="26">
        <f t="shared" si="2"/>
        <v>3482</v>
      </c>
      <c r="J28" s="27">
        <f t="shared" si="0"/>
        <v>0</v>
      </c>
      <c r="K28" s="24">
        <v>0</v>
      </c>
      <c r="L28" s="26">
        <v>3496</v>
      </c>
      <c r="M28" s="28">
        <v>0</v>
      </c>
    </row>
    <row r="29" spans="1:13" s="1" customFormat="1" ht="22.5">
      <c r="A29" s="21" t="s">
        <v>87</v>
      </c>
      <c r="B29" s="22">
        <v>3</v>
      </c>
      <c r="C29" s="23">
        <f>3170+1</f>
        <v>3171</v>
      </c>
      <c r="D29" s="24">
        <v>0</v>
      </c>
      <c r="E29" s="25">
        <f>361+1</f>
        <v>362</v>
      </c>
      <c r="F29" s="22">
        <v>0</v>
      </c>
      <c r="G29" s="23">
        <v>789</v>
      </c>
      <c r="H29" s="24">
        <f t="shared" si="1"/>
        <v>3</v>
      </c>
      <c r="I29" s="26">
        <f t="shared" si="2"/>
        <v>4322</v>
      </c>
      <c r="J29" s="29">
        <f t="shared" si="0"/>
        <v>0.06941230911614993</v>
      </c>
      <c r="K29" s="24">
        <v>2</v>
      </c>
      <c r="L29" s="26">
        <v>4287</v>
      </c>
      <c r="M29" s="30">
        <v>0.05</v>
      </c>
    </row>
    <row r="30" spans="1:13" s="1" customFormat="1" ht="11.25">
      <c r="A30" s="31" t="s">
        <v>67</v>
      </c>
      <c r="B30" s="32">
        <v>13</v>
      </c>
      <c r="C30" s="33">
        <f>2743-12+1+1</f>
        <v>2733</v>
      </c>
      <c r="D30" s="32">
        <v>0</v>
      </c>
      <c r="E30" s="33">
        <f>234+1</f>
        <v>235</v>
      </c>
      <c r="F30" s="34" t="s">
        <v>69</v>
      </c>
      <c r="G30" s="35" t="s">
        <v>69</v>
      </c>
      <c r="H30" s="36">
        <f>B30+D30</f>
        <v>13</v>
      </c>
      <c r="I30" s="36">
        <f>C30+E30</f>
        <v>2968</v>
      </c>
      <c r="J30" s="37">
        <f t="shared" si="0"/>
        <v>0.43800539083557954</v>
      </c>
      <c r="K30" s="36">
        <v>15</v>
      </c>
      <c r="L30" s="38">
        <v>2983</v>
      </c>
      <c r="M30" s="39">
        <v>0.5028494803888702</v>
      </c>
    </row>
    <row r="31" spans="1:13" s="1" customFormat="1" ht="11.25">
      <c r="A31" s="40"/>
      <c r="B31" s="41">
        <v>-25</v>
      </c>
      <c r="C31" s="42">
        <f>-2743-1-1</f>
        <v>-2745</v>
      </c>
      <c r="D31" s="43">
        <v>0</v>
      </c>
      <c r="E31" s="44">
        <f>-234-1</f>
        <v>-235</v>
      </c>
      <c r="F31" s="41" t="s">
        <v>69</v>
      </c>
      <c r="G31" s="42">
        <v>-30</v>
      </c>
      <c r="H31" s="45">
        <f>B31+D31</f>
        <v>-25</v>
      </c>
      <c r="I31" s="46">
        <f>C31+E31+G31</f>
        <v>-3010</v>
      </c>
      <c r="J31" s="47"/>
      <c r="K31" s="45">
        <v>-18</v>
      </c>
      <c r="L31" s="46">
        <v>-3013</v>
      </c>
      <c r="M31" s="48"/>
    </row>
    <row r="32" spans="1:13" s="1" customFormat="1" ht="11.25">
      <c r="A32" s="31" t="s">
        <v>68</v>
      </c>
      <c r="B32" s="32">
        <f>2-1</f>
        <v>1</v>
      </c>
      <c r="C32" s="33">
        <f>2697-83+1+3</f>
        <v>2618</v>
      </c>
      <c r="D32" s="32">
        <v>0</v>
      </c>
      <c r="E32" s="33">
        <f>226-8+1</f>
        <v>219</v>
      </c>
      <c r="F32" s="34" t="s">
        <v>69</v>
      </c>
      <c r="G32" s="35" t="s">
        <v>69</v>
      </c>
      <c r="H32" s="36">
        <f>B32+D32</f>
        <v>1</v>
      </c>
      <c r="I32" s="36">
        <f>C32+E32</f>
        <v>2837</v>
      </c>
      <c r="J32" s="49">
        <f>H32/I32*100</f>
        <v>0.035248501938667604</v>
      </c>
      <c r="K32" s="36">
        <v>0</v>
      </c>
      <c r="L32" s="38">
        <v>2850</v>
      </c>
      <c r="M32" s="49">
        <v>0</v>
      </c>
    </row>
    <row r="33" spans="1:13" s="1" customFormat="1" ht="11.25">
      <c r="A33" s="31"/>
      <c r="B33" s="50">
        <v>-85</v>
      </c>
      <c r="C33" s="51">
        <f>-2697-1-3</f>
        <v>-2701</v>
      </c>
      <c r="D33" s="36">
        <v>-8</v>
      </c>
      <c r="E33" s="52">
        <f>-226-1</f>
        <v>-227</v>
      </c>
      <c r="F33" s="41" t="s">
        <v>69</v>
      </c>
      <c r="G33" s="51">
        <v>-27</v>
      </c>
      <c r="H33" s="45">
        <f>B33+D33</f>
        <v>-93</v>
      </c>
      <c r="I33" s="46">
        <f>C33+E33+G33</f>
        <v>-2955</v>
      </c>
      <c r="J33" s="49"/>
      <c r="K33" s="36">
        <v>-92</v>
      </c>
      <c r="L33" s="38">
        <v>-2947</v>
      </c>
      <c r="M33" s="53"/>
    </row>
    <row r="34" spans="1:13" s="1" customFormat="1" ht="12" thickBot="1">
      <c r="A34" s="54" t="s">
        <v>88</v>
      </c>
      <c r="B34" s="55">
        <v>2</v>
      </c>
      <c r="C34" s="56">
        <v>2325</v>
      </c>
      <c r="D34" s="57">
        <v>0</v>
      </c>
      <c r="E34" s="58">
        <v>188</v>
      </c>
      <c r="F34" s="55">
        <v>0</v>
      </c>
      <c r="G34" s="56">
        <v>450</v>
      </c>
      <c r="H34" s="59">
        <f>B34+D34+F34</f>
        <v>2</v>
      </c>
      <c r="I34" s="60">
        <f>C34+E34+G34</f>
        <v>2963</v>
      </c>
      <c r="J34" s="29">
        <f>H34/I34*100</f>
        <v>0.06749915626054674</v>
      </c>
      <c r="K34" s="61">
        <v>1</v>
      </c>
      <c r="L34" s="62">
        <v>727</v>
      </c>
      <c r="M34" s="63">
        <v>0.1375515818431912</v>
      </c>
    </row>
    <row r="35" spans="1:13" s="1" customFormat="1" ht="12" thickBot="1">
      <c r="A35" s="64" t="s">
        <v>89</v>
      </c>
      <c r="B35" s="65">
        <f>SUM(B6:B29,B30,B32,B34)</f>
        <v>58</v>
      </c>
      <c r="C35" s="66">
        <f>3984+41+5</f>
        <v>4030</v>
      </c>
      <c r="D35" s="65">
        <f>SUM(D6:D29,D30,D32,D34)</f>
        <v>3</v>
      </c>
      <c r="E35" s="66">
        <f>384+8+3</f>
        <v>395</v>
      </c>
      <c r="F35" s="65">
        <f>SUM(F6:F29,F34)</f>
        <v>0</v>
      </c>
      <c r="G35" s="66">
        <f>1090+10</f>
        <v>1100</v>
      </c>
      <c r="H35" s="67">
        <f>B35+D35+F35</f>
        <v>61</v>
      </c>
      <c r="I35" s="68">
        <f>C35+E35+G35</f>
        <v>5525</v>
      </c>
      <c r="J35" s="69">
        <f>H35/I35*100</f>
        <v>1.1040723981900453</v>
      </c>
      <c r="K35" s="67">
        <v>51</v>
      </c>
      <c r="L35" s="68">
        <v>5440</v>
      </c>
      <c r="M35" s="70">
        <v>0.94</v>
      </c>
    </row>
    <row r="36" s="1" customFormat="1" ht="11.25">
      <c r="J36" s="71"/>
    </row>
    <row r="37" spans="1:13" s="5" customFormat="1" ht="129" customHeight="1">
      <c r="A37" s="203" t="s">
        <v>43</v>
      </c>
      <c r="B37" s="203"/>
      <c r="C37" s="203"/>
      <c r="D37" s="203"/>
      <c r="E37" s="203"/>
      <c r="F37" s="203"/>
      <c r="G37" s="203"/>
      <c r="H37" s="203"/>
      <c r="I37" s="203"/>
      <c r="J37" s="203"/>
      <c r="K37" s="203"/>
      <c r="L37" s="203"/>
      <c r="M37" s="203"/>
    </row>
    <row r="38" s="1" customFormat="1" ht="11.25"/>
  </sheetData>
  <sheetProtection/>
  <mergeCells count="9">
    <mergeCell ref="A37:M37"/>
    <mergeCell ref="K3:M3"/>
    <mergeCell ref="A3:A5"/>
    <mergeCell ref="B3:J3"/>
    <mergeCell ref="B4:C4"/>
    <mergeCell ref="D4:E4"/>
    <mergeCell ref="F4:G4"/>
    <mergeCell ref="H4:J4"/>
    <mergeCell ref="K4:M4"/>
  </mergeCells>
  <printOptions horizontalCentered="1"/>
  <pageMargins left="0.7604166666666666" right="0.1968503937007874" top="0.4330708661417323" bottom="1.1145833333333333" header="0.3937007874015748"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O37"/>
  <sheetViews>
    <sheetView zoomScaleSheetLayoutView="100" zoomScalePageLayoutView="0" workbookViewId="0" topLeftCell="A1">
      <pane xSplit="1" ySplit="5" topLeftCell="B6" activePane="bottomRight" state="frozen"/>
      <selection pane="topLeft" activeCell="Q15" sqref="Q15"/>
      <selection pane="topRight" activeCell="Q15" sqref="Q15"/>
      <selection pane="bottomLeft" activeCell="Q15" sqref="Q15"/>
      <selection pane="bottomRight" activeCell="Q15" sqref="Q15"/>
    </sheetView>
  </sheetViews>
  <sheetFormatPr defaultColWidth="9.00390625" defaultRowHeight="13.5"/>
  <cols>
    <col min="1" max="1" width="15.625" style="2" customWidth="1"/>
    <col min="2" max="12" width="5.625" style="6" customWidth="1"/>
    <col min="13" max="13" width="5.875" style="6" customWidth="1"/>
    <col min="14" max="16384" width="9.00390625" style="6" customWidth="1"/>
  </cols>
  <sheetData>
    <row r="1" ht="19.5" customHeight="1">
      <c r="A1" s="3" t="s">
        <v>90</v>
      </c>
    </row>
    <row r="2" ht="9.75" customHeight="1" thickBot="1">
      <c r="A2" s="3"/>
    </row>
    <row r="3" spans="1:13" s="7" customFormat="1" ht="16.5" customHeight="1" thickBot="1">
      <c r="A3" s="204"/>
      <c r="B3" s="231" t="s">
        <v>91</v>
      </c>
      <c r="C3" s="232"/>
      <c r="D3" s="233"/>
      <c r="E3" s="233"/>
      <c r="F3" s="233"/>
      <c r="G3" s="233"/>
      <c r="H3" s="233"/>
      <c r="I3" s="233"/>
      <c r="J3" s="234"/>
      <c r="K3" s="228" t="s">
        <v>92</v>
      </c>
      <c r="L3" s="229"/>
      <c r="M3" s="230"/>
    </row>
    <row r="4" spans="1:13" s="7" customFormat="1" ht="16.5" customHeight="1">
      <c r="A4" s="205"/>
      <c r="B4" s="235" t="s">
        <v>11</v>
      </c>
      <c r="C4" s="235"/>
      <c r="D4" s="235" t="s">
        <v>12</v>
      </c>
      <c r="E4" s="235"/>
      <c r="F4" s="235" t="s">
        <v>13</v>
      </c>
      <c r="G4" s="235"/>
      <c r="H4" s="235" t="s">
        <v>14</v>
      </c>
      <c r="I4" s="235"/>
      <c r="J4" s="235"/>
      <c r="K4" s="236" t="s">
        <v>15</v>
      </c>
      <c r="L4" s="237"/>
      <c r="M4" s="238"/>
    </row>
    <row r="5" spans="1:13" s="4" customFormat="1" ht="27" customHeight="1" thickBot="1">
      <c r="A5" s="205"/>
      <c r="B5" s="8" t="s">
        <v>16</v>
      </c>
      <c r="C5" s="9" t="s">
        <v>17</v>
      </c>
      <c r="D5" s="10" t="s">
        <v>16</v>
      </c>
      <c r="E5" s="11" t="s">
        <v>18</v>
      </c>
      <c r="F5" s="8" t="s">
        <v>19</v>
      </c>
      <c r="G5" s="9" t="s">
        <v>18</v>
      </c>
      <c r="H5" s="10" t="s">
        <v>16</v>
      </c>
      <c r="I5" s="12" t="s">
        <v>17</v>
      </c>
      <c r="J5" s="9" t="s">
        <v>20</v>
      </c>
      <c r="K5" s="8" t="s">
        <v>21</v>
      </c>
      <c r="L5" s="12" t="s">
        <v>22</v>
      </c>
      <c r="M5" s="9" t="s">
        <v>23</v>
      </c>
    </row>
    <row r="6" spans="1:13" s="1" customFormat="1" ht="19.5" customHeight="1">
      <c r="A6" s="13" t="s">
        <v>44</v>
      </c>
      <c r="B6" s="14">
        <v>0</v>
      </c>
      <c r="C6" s="15">
        <v>3237</v>
      </c>
      <c r="D6" s="16">
        <v>0</v>
      </c>
      <c r="E6" s="17">
        <v>237</v>
      </c>
      <c r="F6" s="14">
        <v>0</v>
      </c>
      <c r="G6" s="15">
        <v>840</v>
      </c>
      <c r="H6" s="16">
        <v>0</v>
      </c>
      <c r="I6" s="18">
        <v>4314</v>
      </c>
      <c r="J6" s="19">
        <f aca="true" t="shared" si="0" ref="J6:J30">H6/I6*100</f>
        <v>0</v>
      </c>
      <c r="K6" s="16">
        <v>0</v>
      </c>
      <c r="L6" s="18">
        <v>4310</v>
      </c>
      <c r="M6" s="20">
        <v>0</v>
      </c>
    </row>
    <row r="7" spans="1:13" s="1" customFormat="1" ht="19.5" customHeight="1">
      <c r="A7" s="21" t="s">
        <v>45</v>
      </c>
      <c r="B7" s="22">
        <v>0</v>
      </c>
      <c r="C7" s="23">
        <v>2945</v>
      </c>
      <c r="D7" s="24">
        <v>0</v>
      </c>
      <c r="E7" s="25">
        <v>217</v>
      </c>
      <c r="F7" s="22">
        <v>0</v>
      </c>
      <c r="G7" s="23">
        <v>710</v>
      </c>
      <c r="H7" s="24">
        <v>0</v>
      </c>
      <c r="I7" s="26">
        <v>3872</v>
      </c>
      <c r="J7" s="27">
        <f t="shared" si="0"/>
        <v>0</v>
      </c>
      <c r="K7" s="24">
        <v>0</v>
      </c>
      <c r="L7" s="26">
        <v>3898</v>
      </c>
      <c r="M7" s="28">
        <v>0</v>
      </c>
    </row>
    <row r="8" spans="1:13" s="1" customFormat="1" ht="19.5" customHeight="1">
      <c r="A8" s="21" t="s">
        <v>46</v>
      </c>
      <c r="B8" s="22">
        <v>6</v>
      </c>
      <c r="C8" s="23">
        <v>3377</v>
      </c>
      <c r="D8" s="24">
        <v>1</v>
      </c>
      <c r="E8" s="25">
        <v>238</v>
      </c>
      <c r="F8" s="22">
        <v>0</v>
      </c>
      <c r="G8" s="23">
        <v>856</v>
      </c>
      <c r="H8" s="24">
        <v>7</v>
      </c>
      <c r="I8" s="26">
        <v>4471</v>
      </c>
      <c r="J8" s="29">
        <f t="shared" si="0"/>
        <v>0.156564526951465</v>
      </c>
      <c r="K8" s="24">
        <v>5</v>
      </c>
      <c r="L8" s="26">
        <v>4489</v>
      </c>
      <c r="M8" s="30">
        <v>0.10960105217010083</v>
      </c>
    </row>
    <row r="9" spans="1:13" s="1" customFormat="1" ht="19.5" customHeight="1">
      <c r="A9" s="21" t="s">
        <v>47</v>
      </c>
      <c r="B9" s="22">
        <v>0</v>
      </c>
      <c r="C9" s="23">
        <v>3022</v>
      </c>
      <c r="D9" s="24">
        <v>0</v>
      </c>
      <c r="E9" s="25">
        <v>217</v>
      </c>
      <c r="F9" s="22">
        <v>0</v>
      </c>
      <c r="G9" s="23">
        <v>805</v>
      </c>
      <c r="H9" s="24">
        <v>0</v>
      </c>
      <c r="I9" s="26">
        <v>4044</v>
      </c>
      <c r="J9" s="27">
        <f t="shared" si="0"/>
        <v>0</v>
      </c>
      <c r="K9" s="24">
        <v>0</v>
      </c>
      <c r="L9" s="26">
        <v>4050</v>
      </c>
      <c r="M9" s="28">
        <v>0</v>
      </c>
    </row>
    <row r="10" spans="1:13" s="1" customFormat="1" ht="19.5" customHeight="1">
      <c r="A10" s="21" t="s">
        <v>48</v>
      </c>
      <c r="B10" s="22">
        <v>22</v>
      </c>
      <c r="C10" s="23">
        <v>3343</v>
      </c>
      <c r="D10" s="24">
        <v>2</v>
      </c>
      <c r="E10" s="25">
        <v>239</v>
      </c>
      <c r="F10" s="22">
        <v>0</v>
      </c>
      <c r="G10" s="23">
        <v>842</v>
      </c>
      <c r="H10" s="24">
        <v>24</v>
      </c>
      <c r="I10" s="26">
        <v>4424</v>
      </c>
      <c r="J10" s="29">
        <f t="shared" si="0"/>
        <v>0.5424954792043399</v>
      </c>
      <c r="K10" s="24">
        <v>24</v>
      </c>
      <c r="L10" s="26">
        <v>4448</v>
      </c>
      <c r="M10" s="30">
        <v>0.54</v>
      </c>
    </row>
    <row r="11" spans="1:13" s="1" customFormat="1" ht="19.5" customHeight="1">
      <c r="A11" s="21" t="s">
        <v>49</v>
      </c>
      <c r="B11" s="22">
        <v>0</v>
      </c>
      <c r="C11" s="23">
        <v>3098</v>
      </c>
      <c r="D11" s="24">
        <v>0</v>
      </c>
      <c r="E11" s="25">
        <v>229</v>
      </c>
      <c r="F11" s="22">
        <v>0</v>
      </c>
      <c r="G11" s="23">
        <v>852</v>
      </c>
      <c r="H11" s="24">
        <v>0</v>
      </c>
      <c r="I11" s="26">
        <v>4179</v>
      </c>
      <c r="J11" s="27">
        <f t="shared" si="0"/>
        <v>0</v>
      </c>
      <c r="K11" s="24">
        <v>0</v>
      </c>
      <c r="L11" s="26">
        <v>4182</v>
      </c>
      <c r="M11" s="28">
        <v>0</v>
      </c>
    </row>
    <row r="12" spans="1:13" s="1" customFormat="1" ht="19.5" customHeight="1">
      <c r="A12" s="21" t="s">
        <v>50</v>
      </c>
      <c r="B12" s="22">
        <v>0</v>
      </c>
      <c r="C12" s="23">
        <v>774</v>
      </c>
      <c r="D12" s="24">
        <v>0</v>
      </c>
      <c r="E12" s="25">
        <v>87</v>
      </c>
      <c r="F12" s="22">
        <v>0</v>
      </c>
      <c r="G12" s="23">
        <v>205</v>
      </c>
      <c r="H12" s="24">
        <v>0</v>
      </c>
      <c r="I12" s="26">
        <v>1066</v>
      </c>
      <c r="J12" s="27">
        <f t="shared" si="0"/>
        <v>0</v>
      </c>
      <c r="K12" s="24">
        <v>0</v>
      </c>
      <c r="L12" s="26">
        <v>1049</v>
      </c>
      <c r="M12" s="28">
        <v>0</v>
      </c>
    </row>
    <row r="13" spans="1:13" s="1" customFormat="1" ht="19.5" customHeight="1">
      <c r="A13" s="21" t="s">
        <v>51</v>
      </c>
      <c r="B13" s="22">
        <v>0</v>
      </c>
      <c r="C13" s="23">
        <v>1830</v>
      </c>
      <c r="D13" s="24">
        <v>0</v>
      </c>
      <c r="E13" s="25">
        <v>139</v>
      </c>
      <c r="F13" s="22">
        <v>0</v>
      </c>
      <c r="G13" s="23">
        <v>443</v>
      </c>
      <c r="H13" s="24">
        <v>0</v>
      </c>
      <c r="I13" s="26">
        <v>2412</v>
      </c>
      <c r="J13" s="27">
        <f t="shared" si="0"/>
        <v>0</v>
      </c>
      <c r="K13" s="24">
        <v>0</v>
      </c>
      <c r="L13" s="26">
        <v>2440</v>
      </c>
      <c r="M13" s="28">
        <v>0</v>
      </c>
    </row>
    <row r="14" spans="1:13" s="1" customFormat="1" ht="19.5" customHeight="1">
      <c r="A14" s="21" t="s">
        <v>52</v>
      </c>
      <c r="B14" s="22">
        <v>1</v>
      </c>
      <c r="C14" s="23">
        <v>2750</v>
      </c>
      <c r="D14" s="24">
        <v>0</v>
      </c>
      <c r="E14" s="25">
        <v>195</v>
      </c>
      <c r="F14" s="22">
        <v>0</v>
      </c>
      <c r="G14" s="23">
        <v>597</v>
      </c>
      <c r="H14" s="24">
        <v>1</v>
      </c>
      <c r="I14" s="26">
        <v>3542</v>
      </c>
      <c r="J14" s="29">
        <f t="shared" si="0"/>
        <v>0.0282326369282891</v>
      </c>
      <c r="K14" s="24">
        <v>2</v>
      </c>
      <c r="L14" s="26">
        <v>3586</v>
      </c>
      <c r="M14" s="30">
        <v>0.06</v>
      </c>
    </row>
    <row r="15" spans="1:13" s="1" customFormat="1" ht="19.5" customHeight="1">
      <c r="A15" s="21" t="s">
        <v>53</v>
      </c>
      <c r="B15" s="22">
        <v>0</v>
      </c>
      <c r="C15" s="23">
        <v>2730</v>
      </c>
      <c r="D15" s="24">
        <v>0</v>
      </c>
      <c r="E15" s="25">
        <v>196</v>
      </c>
      <c r="F15" s="22">
        <v>0</v>
      </c>
      <c r="G15" s="23">
        <v>553</v>
      </c>
      <c r="H15" s="24">
        <v>0</v>
      </c>
      <c r="I15" s="26">
        <v>3479</v>
      </c>
      <c r="J15" s="27">
        <f t="shared" si="0"/>
        <v>0</v>
      </c>
      <c r="K15" s="24">
        <v>0</v>
      </c>
      <c r="L15" s="26">
        <v>3494</v>
      </c>
      <c r="M15" s="28">
        <v>0</v>
      </c>
    </row>
    <row r="16" spans="1:13" s="1" customFormat="1" ht="19.5" customHeight="1">
      <c r="A16" s="21" t="s">
        <v>54</v>
      </c>
      <c r="B16" s="22">
        <v>1</v>
      </c>
      <c r="C16" s="23">
        <v>2745</v>
      </c>
      <c r="D16" s="24">
        <v>0</v>
      </c>
      <c r="E16" s="25">
        <v>195</v>
      </c>
      <c r="F16" s="22">
        <v>0</v>
      </c>
      <c r="G16" s="23">
        <v>585</v>
      </c>
      <c r="H16" s="24">
        <v>1</v>
      </c>
      <c r="I16" s="26">
        <v>3525</v>
      </c>
      <c r="J16" s="29">
        <f t="shared" si="0"/>
        <v>0.028368794326241134</v>
      </c>
      <c r="K16" s="24">
        <v>1</v>
      </c>
      <c r="L16" s="26">
        <v>3564</v>
      </c>
      <c r="M16" s="30">
        <v>0.03</v>
      </c>
    </row>
    <row r="17" spans="1:13" s="1" customFormat="1" ht="19.5" customHeight="1">
      <c r="A17" s="21" t="s">
        <v>55</v>
      </c>
      <c r="B17" s="22">
        <v>0</v>
      </c>
      <c r="C17" s="23">
        <v>2750</v>
      </c>
      <c r="D17" s="24">
        <v>0</v>
      </c>
      <c r="E17" s="25">
        <v>195</v>
      </c>
      <c r="F17" s="22">
        <v>0</v>
      </c>
      <c r="G17" s="23">
        <v>585</v>
      </c>
      <c r="H17" s="24">
        <v>0</v>
      </c>
      <c r="I17" s="26">
        <v>3530</v>
      </c>
      <c r="J17" s="27">
        <f t="shared" si="0"/>
        <v>0</v>
      </c>
      <c r="K17" s="24">
        <v>0</v>
      </c>
      <c r="L17" s="26">
        <v>3544</v>
      </c>
      <c r="M17" s="28">
        <v>0</v>
      </c>
    </row>
    <row r="18" spans="1:13" s="1" customFormat="1" ht="19.5" customHeight="1">
      <c r="A18" s="21" t="s">
        <v>56</v>
      </c>
      <c r="B18" s="22">
        <v>0</v>
      </c>
      <c r="C18" s="23">
        <v>2756</v>
      </c>
      <c r="D18" s="24">
        <v>0</v>
      </c>
      <c r="E18" s="25">
        <v>195</v>
      </c>
      <c r="F18" s="22">
        <v>0</v>
      </c>
      <c r="G18" s="23">
        <v>585</v>
      </c>
      <c r="H18" s="24">
        <v>0</v>
      </c>
      <c r="I18" s="26">
        <v>3536</v>
      </c>
      <c r="J18" s="27">
        <f t="shared" si="0"/>
        <v>0</v>
      </c>
      <c r="K18" s="24">
        <v>0</v>
      </c>
      <c r="L18" s="26">
        <v>3558</v>
      </c>
      <c r="M18" s="28">
        <v>0</v>
      </c>
    </row>
    <row r="19" spans="1:13" s="1" customFormat="1" ht="19.5" customHeight="1">
      <c r="A19" s="21" t="s">
        <v>57</v>
      </c>
      <c r="B19" s="22">
        <v>0</v>
      </c>
      <c r="C19" s="23">
        <v>2793</v>
      </c>
      <c r="D19" s="24">
        <v>0</v>
      </c>
      <c r="E19" s="25">
        <v>203</v>
      </c>
      <c r="F19" s="22">
        <v>0</v>
      </c>
      <c r="G19" s="23">
        <v>585</v>
      </c>
      <c r="H19" s="24">
        <v>0</v>
      </c>
      <c r="I19" s="26">
        <v>3581</v>
      </c>
      <c r="J19" s="27">
        <f t="shared" si="0"/>
        <v>0</v>
      </c>
      <c r="K19" s="24">
        <v>0</v>
      </c>
      <c r="L19" s="26">
        <v>3573</v>
      </c>
      <c r="M19" s="28">
        <v>0</v>
      </c>
    </row>
    <row r="20" spans="1:13" s="1" customFormat="1" ht="19.5" customHeight="1">
      <c r="A20" s="21" t="s">
        <v>58</v>
      </c>
      <c r="B20" s="22">
        <v>0</v>
      </c>
      <c r="C20" s="23">
        <v>2751</v>
      </c>
      <c r="D20" s="24">
        <v>0</v>
      </c>
      <c r="E20" s="25">
        <v>195</v>
      </c>
      <c r="F20" s="22">
        <v>0</v>
      </c>
      <c r="G20" s="23">
        <v>585</v>
      </c>
      <c r="H20" s="24">
        <v>0</v>
      </c>
      <c r="I20" s="26">
        <v>3531</v>
      </c>
      <c r="J20" s="27">
        <f t="shared" si="0"/>
        <v>0</v>
      </c>
      <c r="K20" s="24">
        <v>0</v>
      </c>
      <c r="L20" s="26">
        <v>3551</v>
      </c>
      <c r="M20" s="28">
        <v>0</v>
      </c>
    </row>
    <row r="21" spans="1:13" s="1" customFormat="1" ht="19.5" customHeight="1">
      <c r="A21" s="21" t="s">
        <v>59</v>
      </c>
      <c r="B21" s="22">
        <v>0</v>
      </c>
      <c r="C21" s="23">
        <v>2827</v>
      </c>
      <c r="D21" s="24">
        <v>0</v>
      </c>
      <c r="E21" s="25">
        <v>209</v>
      </c>
      <c r="F21" s="22">
        <v>0</v>
      </c>
      <c r="G21" s="23">
        <v>606</v>
      </c>
      <c r="H21" s="24">
        <v>0</v>
      </c>
      <c r="I21" s="26">
        <v>3642</v>
      </c>
      <c r="J21" s="27">
        <f t="shared" si="0"/>
        <v>0</v>
      </c>
      <c r="K21" s="24">
        <v>0</v>
      </c>
      <c r="L21" s="26">
        <v>3667</v>
      </c>
      <c r="M21" s="28">
        <v>0</v>
      </c>
    </row>
    <row r="22" spans="1:13" s="1" customFormat="1" ht="19.5" customHeight="1">
      <c r="A22" s="21" t="s">
        <v>60</v>
      </c>
      <c r="B22" s="22">
        <v>0</v>
      </c>
      <c r="C22" s="23">
        <v>2828</v>
      </c>
      <c r="D22" s="24">
        <v>0</v>
      </c>
      <c r="E22" s="25">
        <v>209</v>
      </c>
      <c r="F22" s="22">
        <v>0</v>
      </c>
      <c r="G22" s="23">
        <v>606</v>
      </c>
      <c r="H22" s="24">
        <v>0</v>
      </c>
      <c r="I22" s="26">
        <v>3643</v>
      </c>
      <c r="J22" s="27">
        <f t="shared" si="0"/>
        <v>0</v>
      </c>
      <c r="K22" s="24">
        <v>1</v>
      </c>
      <c r="L22" s="26">
        <v>3669</v>
      </c>
      <c r="M22" s="30">
        <v>0.03</v>
      </c>
    </row>
    <row r="23" spans="1:13" s="1" customFormat="1" ht="19.5" customHeight="1">
      <c r="A23" s="21" t="s">
        <v>61</v>
      </c>
      <c r="B23" s="22">
        <v>0</v>
      </c>
      <c r="C23" s="23">
        <v>2759</v>
      </c>
      <c r="D23" s="24">
        <v>0</v>
      </c>
      <c r="E23" s="25">
        <v>203</v>
      </c>
      <c r="F23" s="22">
        <v>0</v>
      </c>
      <c r="G23" s="23">
        <v>542</v>
      </c>
      <c r="H23" s="24">
        <v>0</v>
      </c>
      <c r="I23" s="26">
        <v>3504</v>
      </c>
      <c r="J23" s="27">
        <f t="shared" si="0"/>
        <v>0</v>
      </c>
      <c r="K23" s="24">
        <v>0</v>
      </c>
      <c r="L23" s="26">
        <v>3539</v>
      </c>
      <c r="M23" s="28">
        <v>0</v>
      </c>
    </row>
    <row r="24" spans="1:13" s="1" customFormat="1" ht="19.5" customHeight="1">
      <c r="A24" s="21" t="s">
        <v>62</v>
      </c>
      <c r="B24" s="22">
        <v>0</v>
      </c>
      <c r="C24" s="23">
        <v>2705</v>
      </c>
      <c r="D24" s="24">
        <v>0</v>
      </c>
      <c r="E24" s="25">
        <v>201</v>
      </c>
      <c r="F24" s="22">
        <v>0</v>
      </c>
      <c r="G24" s="23">
        <v>530</v>
      </c>
      <c r="H24" s="24">
        <v>0</v>
      </c>
      <c r="I24" s="26">
        <v>3436</v>
      </c>
      <c r="J24" s="27">
        <f t="shared" si="0"/>
        <v>0</v>
      </c>
      <c r="K24" s="24">
        <v>0</v>
      </c>
      <c r="L24" s="26">
        <v>3484</v>
      </c>
      <c r="M24" s="28">
        <v>0</v>
      </c>
    </row>
    <row r="25" spans="1:13" s="1" customFormat="1" ht="19.5" customHeight="1">
      <c r="A25" s="21" t="s">
        <v>63</v>
      </c>
      <c r="B25" s="22">
        <v>0</v>
      </c>
      <c r="C25" s="23">
        <v>2714</v>
      </c>
      <c r="D25" s="24">
        <v>0</v>
      </c>
      <c r="E25" s="25">
        <v>201</v>
      </c>
      <c r="F25" s="22">
        <v>0</v>
      </c>
      <c r="G25" s="23">
        <v>530</v>
      </c>
      <c r="H25" s="24">
        <v>0</v>
      </c>
      <c r="I25" s="26">
        <v>3445</v>
      </c>
      <c r="J25" s="27">
        <f t="shared" si="0"/>
        <v>0</v>
      </c>
      <c r="K25" s="24">
        <v>0</v>
      </c>
      <c r="L25" s="26">
        <v>3473</v>
      </c>
      <c r="M25" s="28">
        <v>0</v>
      </c>
    </row>
    <row r="26" spans="1:13" s="1" customFormat="1" ht="19.5" customHeight="1">
      <c r="A26" s="21" t="s">
        <v>64</v>
      </c>
      <c r="B26" s="22">
        <v>0</v>
      </c>
      <c r="C26" s="23">
        <v>2705</v>
      </c>
      <c r="D26" s="24">
        <v>0</v>
      </c>
      <c r="E26" s="25">
        <v>201</v>
      </c>
      <c r="F26" s="22">
        <v>0</v>
      </c>
      <c r="G26" s="23">
        <v>530</v>
      </c>
      <c r="H26" s="24">
        <v>0</v>
      </c>
      <c r="I26" s="26">
        <v>3436</v>
      </c>
      <c r="J26" s="27">
        <f t="shared" si="0"/>
        <v>0</v>
      </c>
      <c r="K26" s="24">
        <v>0</v>
      </c>
      <c r="L26" s="26">
        <v>3464</v>
      </c>
      <c r="M26" s="28">
        <v>0</v>
      </c>
    </row>
    <row r="27" spans="1:13" s="1" customFormat="1" ht="19.5" customHeight="1">
      <c r="A27" s="21" t="s">
        <v>65</v>
      </c>
      <c r="B27" s="22">
        <v>0</v>
      </c>
      <c r="C27" s="23">
        <v>2698</v>
      </c>
      <c r="D27" s="24">
        <v>0</v>
      </c>
      <c r="E27" s="25">
        <v>196</v>
      </c>
      <c r="F27" s="22">
        <v>0</v>
      </c>
      <c r="G27" s="23">
        <v>582</v>
      </c>
      <c r="H27" s="24">
        <v>0</v>
      </c>
      <c r="I27" s="26">
        <v>3476</v>
      </c>
      <c r="J27" s="27">
        <f t="shared" si="0"/>
        <v>0</v>
      </c>
      <c r="K27" s="24">
        <v>0</v>
      </c>
      <c r="L27" s="26">
        <v>3487</v>
      </c>
      <c r="M27" s="28">
        <v>0</v>
      </c>
    </row>
    <row r="28" spans="1:13" s="1" customFormat="1" ht="19.5" customHeight="1">
      <c r="A28" s="21" t="s">
        <v>66</v>
      </c>
      <c r="B28" s="22">
        <v>0</v>
      </c>
      <c r="C28" s="23">
        <v>2717</v>
      </c>
      <c r="D28" s="24">
        <v>0</v>
      </c>
      <c r="E28" s="25">
        <v>193</v>
      </c>
      <c r="F28" s="22">
        <v>0</v>
      </c>
      <c r="G28" s="23">
        <v>586</v>
      </c>
      <c r="H28" s="24">
        <v>0</v>
      </c>
      <c r="I28" s="26">
        <v>3496</v>
      </c>
      <c r="J28" s="27">
        <f t="shared" si="0"/>
        <v>0</v>
      </c>
      <c r="K28" s="24">
        <v>1</v>
      </c>
      <c r="L28" s="26">
        <v>3510</v>
      </c>
      <c r="M28" s="30">
        <v>0.03</v>
      </c>
    </row>
    <row r="29" spans="1:13" s="1" customFormat="1" ht="25.5" customHeight="1">
      <c r="A29" s="21" t="s">
        <v>24</v>
      </c>
      <c r="B29" s="22">
        <v>2</v>
      </c>
      <c r="C29" s="23">
        <v>3148</v>
      </c>
      <c r="D29" s="24">
        <v>0</v>
      </c>
      <c r="E29" s="25">
        <v>345</v>
      </c>
      <c r="F29" s="22">
        <v>0</v>
      </c>
      <c r="G29" s="23">
        <v>794</v>
      </c>
      <c r="H29" s="24">
        <v>2</v>
      </c>
      <c r="I29" s="26">
        <v>4287</v>
      </c>
      <c r="J29" s="29">
        <f t="shared" si="0"/>
        <v>0.046652670865407045</v>
      </c>
      <c r="K29" s="24">
        <v>4</v>
      </c>
      <c r="L29" s="26">
        <v>4331</v>
      </c>
      <c r="M29" s="30">
        <v>0.09</v>
      </c>
    </row>
    <row r="30" spans="1:13" s="1" customFormat="1" ht="14.25" customHeight="1">
      <c r="A30" s="31" t="s">
        <v>67</v>
      </c>
      <c r="B30" s="32">
        <v>15</v>
      </c>
      <c r="C30" s="33">
        <v>2755</v>
      </c>
      <c r="D30" s="32">
        <v>0</v>
      </c>
      <c r="E30" s="33">
        <v>228</v>
      </c>
      <c r="F30" s="34" t="s">
        <v>25</v>
      </c>
      <c r="G30" s="35" t="s">
        <v>93</v>
      </c>
      <c r="H30" s="36">
        <v>15</v>
      </c>
      <c r="I30" s="36">
        <f>C30+E30</f>
        <v>2983</v>
      </c>
      <c r="J30" s="37">
        <f t="shared" si="0"/>
        <v>0.5028494803888702</v>
      </c>
      <c r="K30" s="36">
        <v>12</v>
      </c>
      <c r="L30" s="38">
        <v>3000</v>
      </c>
      <c r="M30" s="39">
        <v>0.4</v>
      </c>
    </row>
    <row r="31" spans="1:13" s="1" customFormat="1" ht="14.25" customHeight="1">
      <c r="A31" s="40"/>
      <c r="B31" s="41">
        <v>-18</v>
      </c>
      <c r="C31" s="42">
        <v>-2757</v>
      </c>
      <c r="D31" s="43">
        <v>0</v>
      </c>
      <c r="E31" s="44">
        <v>-228</v>
      </c>
      <c r="F31" s="41" t="s">
        <v>93</v>
      </c>
      <c r="G31" s="42">
        <v>-28</v>
      </c>
      <c r="H31" s="45">
        <v>-18</v>
      </c>
      <c r="I31" s="46">
        <v>-3013</v>
      </c>
      <c r="J31" s="47"/>
      <c r="K31" s="45">
        <v>-13</v>
      </c>
      <c r="L31" s="46">
        <v>-3034</v>
      </c>
      <c r="M31" s="48"/>
    </row>
    <row r="32" spans="1:13" s="1" customFormat="1" ht="14.25" customHeight="1">
      <c r="A32" s="31" t="s">
        <v>68</v>
      </c>
      <c r="B32" s="32">
        <v>0</v>
      </c>
      <c r="C32" s="33">
        <v>2630</v>
      </c>
      <c r="D32" s="32">
        <v>0</v>
      </c>
      <c r="E32" s="33">
        <v>220</v>
      </c>
      <c r="F32" s="50" t="s">
        <v>93</v>
      </c>
      <c r="G32" s="51" t="s">
        <v>93</v>
      </c>
      <c r="H32" s="36">
        <f>B32+D32</f>
        <v>0</v>
      </c>
      <c r="I32" s="36">
        <f>C32+E32</f>
        <v>2850</v>
      </c>
      <c r="J32" s="49">
        <f>H32/I32*100</f>
        <v>0</v>
      </c>
      <c r="K32" s="36">
        <v>3</v>
      </c>
      <c r="L32" s="38">
        <v>2847</v>
      </c>
      <c r="M32" s="39">
        <v>0.11</v>
      </c>
    </row>
    <row r="33" spans="1:13" s="1" customFormat="1" ht="14.25" customHeight="1">
      <c r="A33" s="31"/>
      <c r="B33" s="50">
        <v>-85</v>
      </c>
      <c r="C33" s="51">
        <v>-2697</v>
      </c>
      <c r="D33" s="36">
        <v>-7</v>
      </c>
      <c r="E33" s="52">
        <v>-224</v>
      </c>
      <c r="F33" s="50" t="s">
        <v>93</v>
      </c>
      <c r="G33" s="51">
        <v>-26</v>
      </c>
      <c r="H33" s="36">
        <v>-92</v>
      </c>
      <c r="I33" s="38">
        <v>-2947</v>
      </c>
      <c r="J33" s="49"/>
      <c r="K33" s="36">
        <v>-89</v>
      </c>
      <c r="L33" s="38">
        <v>-2963</v>
      </c>
      <c r="M33" s="53"/>
    </row>
    <row r="34" spans="1:13" s="1" customFormat="1" ht="19.5" customHeight="1" thickBot="1">
      <c r="A34" s="21" t="s">
        <v>26</v>
      </c>
      <c r="B34" s="22">
        <v>1</v>
      </c>
      <c r="C34" s="23">
        <v>602</v>
      </c>
      <c r="D34" s="24">
        <v>0</v>
      </c>
      <c r="E34" s="25">
        <v>35</v>
      </c>
      <c r="F34" s="22">
        <v>0</v>
      </c>
      <c r="G34" s="23">
        <v>90</v>
      </c>
      <c r="H34" s="24">
        <v>1</v>
      </c>
      <c r="I34" s="26">
        <v>727</v>
      </c>
      <c r="J34" s="29">
        <v>0.14</v>
      </c>
      <c r="K34" s="73" t="s">
        <v>27</v>
      </c>
      <c r="L34" s="73" t="s">
        <v>27</v>
      </c>
      <c r="M34" s="73" t="s">
        <v>27</v>
      </c>
    </row>
    <row r="35" spans="1:15" s="1" customFormat="1" ht="24" customHeight="1" thickBot="1">
      <c r="A35" s="64" t="s">
        <v>28</v>
      </c>
      <c r="B35" s="65">
        <v>48</v>
      </c>
      <c r="C35" s="66">
        <v>3986</v>
      </c>
      <c r="D35" s="65">
        <f>SUM(D6:D29,D30,D32)</f>
        <v>3</v>
      </c>
      <c r="E35" s="66">
        <v>374</v>
      </c>
      <c r="F35" s="65">
        <v>0</v>
      </c>
      <c r="G35" s="66">
        <v>1080</v>
      </c>
      <c r="H35" s="67">
        <f>B35+D35+F35</f>
        <v>51</v>
      </c>
      <c r="I35" s="68">
        <f>C35+E35+G35</f>
        <v>5440</v>
      </c>
      <c r="J35" s="69">
        <f>H35/I35*100</f>
        <v>0.9375</v>
      </c>
      <c r="K35" s="67">
        <v>53</v>
      </c>
      <c r="L35" s="68">
        <v>5460</v>
      </c>
      <c r="M35" s="70">
        <v>0.97</v>
      </c>
      <c r="O35" s="74"/>
    </row>
    <row r="36" s="1" customFormat="1" ht="9.75" customHeight="1">
      <c r="J36" s="71"/>
    </row>
    <row r="37" spans="1:14" s="5" customFormat="1" ht="133.5" customHeight="1">
      <c r="A37" s="203" t="s">
        <v>0</v>
      </c>
      <c r="B37" s="203"/>
      <c r="C37" s="203"/>
      <c r="D37" s="203"/>
      <c r="E37" s="203"/>
      <c r="F37" s="203"/>
      <c r="G37" s="203"/>
      <c r="H37" s="203"/>
      <c r="I37" s="203"/>
      <c r="J37" s="203"/>
      <c r="K37" s="203"/>
      <c r="L37" s="203"/>
      <c r="M37" s="203"/>
      <c r="N37" s="75"/>
    </row>
    <row r="38" s="1" customFormat="1" ht="11.25"/>
  </sheetData>
  <sheetProtection/>
  <mergeCells count="9">
    <mergeCell ref="A37:M37"/>
    <mergeCell ref="K3:M3"/>
    <mergeCell ref="A3:A5"/>
    <mergeCell ref="B3:J3"/>
    <mergeCell ref="B4:C4"/>
    <mergeCell ref="D4:E4"/>
    <mergeCell ref="F4:G4"/>
    <mergeCell ref="H4:J4"/>
    <mergeCell ref="K4:M4"/>
  </mergeCells>
  <printOptions horizontalCentered="1"/>
  <pageMargins left="0.2" right="0.1968503937007874" top="0.67" bottom="0.35433070866141736" header="0.3937007874015748" footer="0.31496062992125984"/>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36"/>
  <sheetViews>
    <sheetView zoomScalePageLayoutView="0" workbookViewId="0" topLeftCell="A1">
      <selection activeCell="Q15" sqref="Q15"/>
    </sheetView>
  </sheetViews>
  <sheetFormatPr defaultColWidth="9.00390625" defaultRowHeight="13.5"/>
  <cols>
    <col min="1" max="1" width="15.625" style="2" customWidth="1"/>
    <col min="2" max="12" width="5.625" style="6" customWidth="1"/>
    <col min="13" max="13" width="5.875" style="6" customWidth="1"/>
    <col min="14" max="16384" width="9.00390625" style="6" customWidth="1"/>
  </cols>
  <sheetData>
    <row r="1" ht="19.5" customHeight="1">
      <c r="A1" s="3" t="s">
        <v>1</v>
      </c>
    </row>
    <row r="2" ht="9.75" customHeight="1" thickBot="1">
      <c r="A2" s="3"/>
    </row>
    <row r="3" spans="1:13" s="7" customFormat="1" ht="16.5" customHeight="1" thickBot="1">
      <c r="A3" s="204"/>
      <c r="B3" s="231" t="s">
        <v>92</v>
      </c>
      <c r="C3" s="232"/>
      <c r="D3" s="233"/>
      <c r="E3" s="233"/>
      <c r="F3" s="233"/>
      <c r="G3" s="233"/>
      <c r="H3" s="233"/>
      <c r="I3" s="233"/>
      <c r="J3" s="234"/>
      <c r="K3" s="228" t="s">
        <v>29</v>
      </c>
      <c r="L3" s="229"/>
      <c r="M3" s="230"/>
    </row>
    <row r="4" spans="1:13" s="7" customFormat="1" ht="16.5" customHeight="1">
      <c r="A4" s="205"/>
      <c r="B4" s="235" t="s">
        <v>30</v>
      </c>
      <c r="C4" s="235"/>
      <c r="D4" s="235" t="s">
        <v>31</v>
      </c>
      <c r="E4" s="235"/>
      <c r="F4" s="235" t="s">
        <v>32</v>
      </c>
      <c r="G4" s="235"/>
      <c r="H4" s="235" t="s">
        <v>33</v>
      </c>
      <c r="I4" s="235"/>
      <c r="J4" s="235"/>
      <c r="K4" s="236" t="s">
        <v>33</v>
      </c>
      <c r="L4" s="237"/>
      <c r="M4" s="238"/>
    </row>
    <row r="5" spans="1:13" s="4" customFormat="1" ht="27" customHeight="1" thickBot="1">
      <c r="A5" s="205"/>
      <c r="B5" s="8" t="s">
        <v>34</v>
      </c>
      <c r="C5" s="9" t="s">
        <v>35</v>
      </c>
      <c r="D5" s="10" t="s">
        <v>34</v>
      </c>
      <c r="E5" s="11" t="s">
        <v>36</v>
      </c>
      <c r="F5" s="8" t="s">
        <v>37</v>
      </c>
      <c r="G5" s="9" t="s">
        <v>36</v>
      </c>
      <c r="H5" s="10" t="s">
        <v>34</v>
      </c>
      <c r="I5" s="12" t="s">
        <v>35</v>
      </c>
      <c r="J5" s="9" t="s">
        <v>38</v>
      </c>
      <c r="K5" s="8" t="s">
        <v>34</v>
      </c>
      <c r="L5" s="12" t="s">
        <v>36</v>
      </c>
      <c r="M5" s="9" t="s">
        <v>38</v>
      </c>
    </row>
    <row r="6" spans="1:13" s="1" customFormat="1" ht="19.5" customHeight="1">
      <c r="A6" s="13" t="s">
        <v>44</v>
      </c>
      <c r="B6" s="14">
        <v>0</v>
      </c>
      <c r="C6" s="15">
        <v>3223</v>
      </c>
      <c r="D6" s="16">
        <v>0</v>
      </c>
      <c r="E6" s="17">
        <v>241</v>
      </c>
      <c r="F6" s="14">
        <v>0</v>
      </c>
      <c r="G6" s="15">
        <v>846</v>
      </c>
      <c r="H6" s="16">
        <v>0</v>
      </c>
      <c r="I6" s="18">
        <v>4310</v>
      </c>
      <c r="J6" s="19">
        <f aca="true" t="shared" si="0" ref="J6:J30">H6/I6*100</f>
        <v>0</v>
      </c>
      <c r="K6" s="16">
        <v>0</v>
      </c>
      <c r="L6" s="18">
        <v>4400</v>
      </c>
      <c r="M6" s="20">
        <v>0</v>
      </c>
    </row>
    <row r="7" spans="1:13" s="1" customFormat="1" ht="19.5" customHeight="1">
      <c r="A7" s="21" t="s">
        <v>45</v>
      </c>
      <c r="B7" s="22">
        <v>0</v>
      </c>
      <c r="C7" s="23">
        <v>2970</v>
      </c>
      <c r="D7" s="24">
        <v>0</v>
      </c>
      <c r="E7" s="25">
        <v>217</v>
      </c>
      <c r="F7" s="22">
        <v>0</v>
      </c>
      <c r="G7" s="23">
        <v>711</v>
      </c>
      <c r="H7" s="24">
        <v>0</v>
      </c>
      <c r="I7" s="26">
        <v>3898</v>
      </c>
      <c r="J7" s="27">
        <f t="shared" si="0"/>
        <v>0</v>
      </c>
      <c r="K7" s="24">
        <v>0</v>
      </c>
      <c r="L7" s="26">
        <v>3986</v>
      </c>
      <c r="M7" s="28">
        <v>0</v>
      </c>
    </row>
    <row r="8" spans="1:13" s="1" customFormat="1" ht="19.5" customHeight="1">
      <c r="A8" s="21" t="s">
        <v>46</v>
      </c>
      <c r="B8" s="22">
        <v>4</v>
      </c>
      <c r="C8" s="23">
        <v>3380</v>
      </c>
      <c r="D8" s="24">
        <v>1</v>
      </c>
      <c r="E8" s="25">
        <v>241</v>
      </c>
      <c r="F8" s="22">
        <v>0</v>
      </c>
      <c r="G8" s="23">
        <v>868</v>
      </c>
      <c r="H8" s="24">
        <v>5</v>
      </c>
      <c r="I8" s="26">
        <v>4489</v>
      </c>
      <c r="J8" s="29">
        <f t="shared" si="0"/>
        <v>0.11138338159946537</v>
      </c>
      <c r="K8" s="24">
        <v>5</v>
      </c>
      <c r="L8" s="26">
        <v>4562</v>
      </c>
      <c r="M8" s="30">
        <v>0.10960105217010083</v>
      </c>
    </row>
    <row r="9" spans="1:13" s="1" customFormat="1" ht="19.5" customHeight="1">
      <c r="A9" s="21" t="s">
        <v>47</v>
      </c>
      <c r="B9" s="22">
        <v>0</v>
      </c>
      <c r="C9" s="23">
        <v>3024</v>
      </c>
      <c r="D9" s="24">
        <v>0</v>
      </c>
      <c r="E9" s="25">
        <v>219</v>
      </c>
      <c r="F9" s="22">
        <v>0</v>
      </c>
      <c r="G9" s="23">
        <v>807</v>
      </c>
      <c r="H9" s="24">
        <v>0</v>
      </c>
      <c r="I9" s="26">
        <v>4050</v>
      </c>
      <c r="J9" s="27">
        <f t="shared" si="0"/>
        <v>0</v>
      </c>
      <c r="K9" s="24">
        <v>0</v>
      </c>
      <c r="L9" s="26">
        <v>4124</v>
      </c>
      <c r="M9" s="28">
        <v>0</v>
      </c>
    </row>
    <row r="10" spans="1:13" s="1" customFormat="1" ht="19.5" customHeight="1">
      <c r="A10" s="21" t="s">
        <v>48</v>
      </c>
      <c r="B10" s="22">
        <v>22</v>
      </c>
      <c r="C10" s="23">
        <v>3348</v>
      </c>
      <c r="D10" s="24">
        <v>2</v>
      </c>
      <c r="E10" s="25">
        <v>243</v>
      </c>
      <c r="F10" s="22">
        <v>0</v>
      </c>
      <c r="G10" s="23">
        <v>857</v>
      </c>
      <c r="H10" s="24">
        <v>24</v>
      </c>
      <c r="I10" s="26">
        <v>4448</v>
      </c>
      <c r="J10" s="29">
        <f t="shared" si="0"/>
        <v>0.539568345323741</v>
      </c>
      <c r="K10" s="24">
        <v>27</v>
      </c>
      <c r="L10" s="26">
        <v>4519</v>
      </c>
      <c r="M10" s="30">
        <v>0.5974773179907059</v>
      </c>
    </row>
    <row r="11" spans="1:13" s="1" customFormat="1" ht="19.5" customHeight="1">
      <c r="A11" s="21" t="s">
        <v>49</v>
      </c>
      <c r="B11" s="22">
        <v>0</v>
      </c>
      <c r="C11" s="23">
        <v>3104</v>
      </c>
      <c r="D11" s="24">
        <v>0</v>
      </c>
      <c r="E11" s="25">
        <v>225</v>
      </c>
      <c r="F11" s="22">
        <v>0</v>
      </c>
      <c r="G11" s="23">
        <v>853</v>
      </c>
      <c r="H11" s="24">
        <v>0</v>
      </c>
      <c r="I11" s="26">
        <v>4182</v>
      </c>
      <c r="J11" s="27">
        <f t="shared" si="0"/>
        <v>0</v>
      </c>
      <c r="K11" s="24">
        <v>0</v>
      </c>
      <c r="L11" s="26">
        <v>4254</v>
      </c>
      <c r="M11" s="28">
        <v>0</v>
      </c>
    </row>
    <row r="12" spans="1:13" s="1" customFormat="1" ht="19.5" customHeight="1">
      <c r="A12" s="21" t="s">
        <v>50</v>
      </c>
      <c r="B12" s="22">
        <v>0</v>
      </c>
      <c r="C12" s="23">
        <v>757</v>
      </c>
      <c r="D12" s="24">
        <v>0</v>
      </c>
      <c r="E12" s="25">
        <v>80</v>
      </c>
      <c r="F12" s="22">
        <v>0</v>
      </c>
      <c r="G12" s="23">
        <v>212</v>
      </c>
      <c r="H12" s="24">
        <v>0</v>
      </c>
      <c r="I12" s="26">
        <v>1049</v>
      </c>
      <c r="J12" s="27">
        <f t="shared" si="0"/>
        <v>0</v>
      </c>
      <c r="K12" s="24">
        <v>0</v>
      </c>
      <c r="L12" s="26">
        <v>1070</v>
      </c>
      <c r="M12" s="28">
        <v>0</v>
      </c>
    </row>
    <row r="13" spans="1:13" s="1" customFormat="1" ht="19.5" customHeight="1">
      <c r="A13" s="21" t="s">
        <v>51</v>
      </c>
      <c r="B13" s="22">
        <v>0</v>
      </c>
      <c r="C13" s="23">
        <v>1852</v>
      </c>
      <c r="D13" s="24">
        <v>0</v>
      </c>
      <c r="E13" s="25">
        <v>132</v>
      </c>
      <c r="F13" s="22">
        <v>0</v>
      </c>
      <c r="G13" s="23">
        <v>456</v>
      </c>
      <c r="H13" s="24">
        <v>0</v>
      </c>
      <c r="I13" s="26">
        <v>2440</v>
      </c>
      <c r="J13" s="27">
        <f t="shared" si="0"/>
        <v>0</v>
      </c>
      <c r="K13" s="24">
        <v>0</v>
      </c>
      <c r="L13" s="26">
        <v>2513</v>
      </c>
      <c r="M13" s="28">
        <v>0</v>
      </c>
    </row>
    <row r="14" spans="1:13" s="1" customFormat="1" ht="19.5" customHeight="1">
      <c r="A14" s="21" t="s">
        <v>52</v>
      </c>
      <c r="B14" s="22">
        <v>2</v>
      </c>
      <c r="C14" s="23">
        <v>2809</v>
      </c>
      <c r="D14" s="24">
        <v>0</v>
      </c>
      <c r="E14" s="25">
        <v>185</v>
      </c>
      <c r="F14" s="22">
        <v>0</v>
      </c>
      <c r="G14" s="23">
        <v>592</v>
      </c>
      <c r="H14" s="24">
        <v>2</v>
      </c>
      <c r="I14" s="26">
        <v>3586</v>
      </c>
      <c r="J14" s="29">
        <f t="shared" si="0"/>
        <v>0.055772448410485224</v>
      </c>
      <c r="K14" s="24">
        <v>1</v>
      </c>
      <c r="L14" s="26">
        <v>3633</v>
      </c>
      <c r="M14" s="30">
        <v>0.027525461051472612</v>
      </c>
    </row>
    <row r="15" spans="1:13" s="1" customFormat="1" ht="19.5" customHeight="1">
      <c r="A15" s="21" t="s">
        <v>53</v>
      </c>
      <c r="B15" s="22">
        <v>0</v>
      </c>
      <c r="C15" s="23">
        <v>2759</v>
      </c>
      <c r="D15" s="24">
        <v>0</v>
      </c>
      <c r="E15" s="25">
        <v>185</v>
      </c>
      <c r="F15" s="22">
        <v>0</v>
      </c>
      <c r="G15" s="23">
        <v>550</v>
      </c>
      <c r="H15" s="24">
        <v>0</v>
      </c>
      <c r="I15" s="26">
        <v>3494</v>
      </c>
      <c r="J15" s="27">
        <f t="shared" si="0"/>
        <v>0</v>
      </c>
      <c r="K15" s="24">
        <v>0</v>
      </c>
      <c r="L15" s="26">
        <v>3586</v>
      </c>
      <c r="M15" s="28">
        <v>0</v>
      </c>
    </row>
    <row r="16" spans="1:13" s="1" customFormat="1" ht="19.5" customHeight="1">
      <c r="A16" s="21" t="s">
        <v>54</v>
      </c>
      <c r="B16" s="22">
        <v>1</v>
      </c>
      <c r="C16" s="23">
        <v>2789</v>
      </c>
      <c r="D16" s="24">
        <v>0</v>
      </c>
      <c r="E16" s="25">
        <v>185</v>
      </c>
      <c r="F16" s="22">
        <v>0</v>
      </c>
      <c r="G16" s="23">
        <v>590</v>
      </c>
      <c r="H16" s="24">
        <v>1</v>
      </c>
      <c r="I16" s="26">
        <v>3564</v>
      </c>
      <c r="J16" s="29">
        <f t="shared" si="0"/>
        <v>0.02805836139169473</v>
      </c>
      <c r="K16" s="24">
        <v>0</v>
      </c>
      <c r="L16" s="26">
        <v>3629</v>
      </c>
      <c r="M16" s="28">
        <v>0</v>
      </c>
    </row>
    <row r="17" spans="1:13" s="1" customFormat="1" ht="19.5" customHeight="1">
      <c r="A17" s="21" t="s">
        <v>55</v>
      </c>
      <c r="B17" s="22">
        <v>0</v>
      </c>
      <c r="C17" s="23">
        <v>2776</v>
      </c>
      <c r="D17" s="24">
        <v>0</v>
      </c>
      <c r="E17" s="25">
        <v>185</v>
      </c>
      <c r="F17" s="22">
        <v>0</v>
      </c>
      <c r="G17" s="23">
        <v>583</v>
      </c>
      <c r="H17" s="24">
        <v>0</v>
      </c>
      <c r="I17" s="26">
        <v>3544</v>
      </c>
      <c r="J17" s="27">
        <f t="shared" si="0"/>
        <v>0</v>
      </c>
      <c r="K17" s="24">
        <v>0</v>
      </c>
      <c r="L17" s="26">
        <v>3638</v>
      </c>
      <c r="M17" s="28">
        <v>0</v>
      </c>
    </row>
    <row r="18" spans="1:13" s="1" customFormat="1" ht="19.5" customHeight="1">
      <c r="A18" s="21" t="s">
        <v>56</v>
      </c>
      <c r="B18" s="22">
        <v>0</v>
      </c>
      <c r="C18" s="23">
        <v>2783</v>
      </c>
      <c r="D18" s="24">
        <v>0</v>
      </c>
      <c r="E18" s="25">
        <v>185</v>
      </c>
      <c r="F18" s="22">
        <v>0</v>
      </c>
      <c r="G18" s="23">
        <v>590</v>
      </c>
      <c r="H18" s="24">
        <v>0</v>
      </c>
      <c r="I18" s="26">
        <v>3558</v>
      </c>
      <c r="J18" s="27">
        <f t="shared" si="0"/>
        <v>0</v>
      </c>
      <c r="K18" s="24">
        <v>0</v>
      </c>
      <c r="L18" s="26">
        <v>3647</v>
      </c>
      <c r="M18" s="28">
        <v>0</v>
      </c>
    </row>
    <row r="19" spans="1:13" s="1" customFormat="1" ht="19.5" customHeight="1">
      <c r="A19" s="21" t="s">
        <v>57</v>
      </c>
      <c r="B19" s="22">
        <v>0</v>
      </c>
      <c r="C19" s="23">
        <v>2798</v>
      </c>
      <c r="D19" s="24">
        <v>0</v>
      </c>
      <c r="E19" s="25">
        <v>193</v>
      </c>
      <c r="F19" s="22">
        <v>0</v>
      </c>
      <c r="G19" s="23">
        <v>582</v>
      </c>
      <c r="H19" s="24">
        <v>0</v>
      </c>
      <c r="I19" s="26">
        <v>3573</v>
      </c>
      <c r="J19" s="27">
        <f t="shared" si="0"/>
        <v>0</v>
      </c>
      <c r="K19" s="24">
        <v>0</v>
      </c>
      <c r="L19" s="26">
        <v>3700</v>
      </c>
      <c r="M19" s="28">
        <v>0</v>
      </c>
    </row>
    <row r="20" spans="1:13" s="1" customFormat="1" ht="19.5" customHeight="1">
      <c r="A20" s="21" t="s">
        <v>58</v>
      </c>
      <c r="B20" s="22">
        <v>0</v>
      </c>
      <c r="C20" s="23">
        <v>2775</v>
      </c>
      <c r="D20" s="24">
        <v>0</v>
      </c>
      <c r="E20" s="25">
        <v>185</v>
      </c>
      <c r="F20" s="22">
        <v>0</v>
      </c>
      <c r="G20" s="23">
        <v>591</v>
      </c>
      <c r="H20" s="24">
        <v>0</v>
      </c>
      <c r="I20" s="26">
        <v>3551</v>
      </c>
      <c r="J20" s="27">
        <f t="shared" si="0"/>
        <v>0</v>
      </c>
      <c r="K20" s="24">
        <v>0</v>
      </c>
      <c r="L20" s="26">
        <v>3639</v>
      </c>
      <c r="M20" s="28">
        <v>0</v>
      </c>
    </row>
    <row r="21" spans="1:13" s="1" customFormat="1" ht="19.5" customHeight="1">
      <c r="A21" s="21" t="s">
        <v>59</v>
      </c>
      <c r="B21" s="22">
        <v>0</v>
      </c>
      <c r="C21" s="23">
        <v>2873</v>
      </c>
      <c r="D21" s="24">
        <v>0</v>
      </c>
      <c r="E21" s="25">
        <v>199</v>
      </c>
      <c r="F21" s="22">
        <v>0</v>
      </c>
      <c r="G21" s="23">
        <v>595</v>
      </c>
      <c r="H21" s="24">
        <v>0</v>
      </c>
      <c r="I21" s="26">
        <v>3667</v>
      </c>
      <c r="J21" s="27">
        <f t="shared" si="0"/>
        <v>0</v>
      </c>
      <c r="K21" s="24">
        <v>0</v>
      </c>
      <c r="L21" s="26">
        <v>3744</v>
      </c>
      <c r="M21" s="28">
        <v>0</v>
      </c>
    </row>
    <row r="22" spans="1:13" s="1" customFormat="1" ht="19.5" customHeight="1">
      <c r="A22" s="21" t="s">
        <v>60</v>
      </c>
      <c r="B22" s="22">
        <v>1</v>
      </c>
      <c r="C22" s="23">
        <v>2875</v>
      </c>
      <c r="D22" s="24">
        <v>0</v>
      </c>
      <c r="E22" s="25">
        <v>199</v>
      </c>
      <c r="F22" s="22">
        <v>0</v>
      </c>
      <c r="G22" s="23">
        <v>595</v>
      </c>
      <c r="H22" s="24">
        <v>1</v>
      </c>
      <c r="I22" s="26">
        <v>3669</v>
      </c>
      <c r="J22" s="29">
        <f t="shared" si="0"/>
        <v>0.027255382938130283</v>
      </c>
      <c r="K22" s="24">
        <v>0</v>
      </c>
      <c r="L22" s="26">
        <v>3744</v>
      </c>
      <c r="M22" s="28">
        <v>0</v>
      </c>
    </row>
    <row r="23" spans="1:13" s="1" customFormat="1" ht="19.5" customHeight="1">
      <c r="A23" s="21" t="s">
        <v>61</v>
      </c>
      <c r="B23" s="22">
        <v>0</v>
      </c>
      <c r="C23" s="23">
        <v>2808</v>
      </c>
      <c r="D23" s="24">
        <v>0</v>
      </c>
      <c r="E23" s="25">
        <v>193</v>
      </c>
      <c r="F23" s="22">
        <v>0</v>
      </c>
      <c r="G23" s="23">
        <v>538</v>
      </c>
      <c r="H23" s="24">
        <v>0</v>
      </c>
      <c r="I23" s="26">
        <v>3539</v>
      </c>
      <c r="J23" s="27">
        <f t="shared" si="0"/>
        <v>0</v>
      </c>
      <c r="K23" s="24">
        <v>0</v>
      </c>
      <c r="L23" s="26">
        <v>3652</v>
      </c>
      <c r="M23" s="28">
        <v>0</v>
      </c>
    </row>
    <row r="24" spans="1:13" s="1" customFormat="1" ht="19.5" customHeight="1">
      <c r="A24" s="21" t="s">
        <v>62</v>
      </c>
      <c r="B24" s="22">
        <v>0</v>
      </c>
      <c r="C24" s="23">
        <v>2745</v>
      </c>
      <c r="D24" s="24">
        <v>0</v>
      </c>
      <c r="E24" s="25">
        <v>197</v>
      </c>
      <c r="F24" s="22">
        <v>0</v>
      </c>
      <c r="G24" s="23">
        <v>542</v>
      </c>
      <c r="H24" s="24">
        <v>0</v>
      </c>
      <c r="I24" s="26">
        <v>3484</v>
      </c>
      <c r="J24" s="27">
        <f t="shared" si="0"/>
        <v>0</v>
      </c>
      <c r="K24" s="24">
        <v>0</v>
      </c>
      <c r="L24" s="26">
        <v>3520</v>
      </c>
      <c r="M24" s="28">
        <v>0</v>
      </c>
    </row>
    <row r="25" spans="1:13" s="1" customFormat="1" ht="19.5" customHeight="1">
      <c r="A25" s="21" t="s">
        <v>63</v>
      </c>
      <c r="B25" s="22">
        <v>0</v>
      </c>
      <c r="C25" s="23">
        <v>2742</v>
      </c>
      <c r="D25" s="24">
        <v>0</v>
      </c>
      <c r="E25" s="25">
        <v>197</v>
      </c>
      <c r="F25" s="22">
        <v>0</v>
      </c>
      <c r="G25" s="23">
        <v>534</v>
      </c>
      <c r="H25" s="24">
        <v>0</v>
      </c>
      <c r="I25" s="26">
        <v>3473</v>
      </c>
      <c r="J25" s="27">
        <f t="shared" si="0"/>
        <v>0</v>
      </c>
      <c r="K25" s="24">
        <v>0</v>
      </c>
      <c r="L25" s="26">
        <v>3549</v>
      </c>
      <c r="M25" s="28">
        <v>0</v>
      </c>
    </row>
    <row r="26" spans="1:13" s="1" customFormat="1" ht="19.5" customHeight="1">
      <c r="A26" s="21" t="s">
        <v>64</v>
      </c>
      <c r="B26" s="22">
        <v>0</v>
      </c>
      <c r="C26" s="23">
        <v>2733</v>
      </c>
      <c r="D26" s="24">
        <v>0</v>
      </c>
      <c r="E26" s="25">
        <v>197</v>
      </c>
      <c r="F26" s="22">
        <v>0</v>
      </c>
      <c r="G26" s="23">
        <v>534</v>
      </c>
      <c r="H26" s="24">
        <v>0</v>
      </c>
      <c r="I26" s="26">
        <v>3464</v>
      </c>
      <c r="J26" s="27">
        <f t="shared" si="0"/>
        <v>0</v>
      </c>
      <c r="K26" s="24">
        <v>0</v>
      </c>
      <c r="L26" s="26">
        <v>3570</v>
      </c>
      <c r="M26" s="28">
        <v>0</v>
      </c>
    </row>
    <row r="27" spans="1:13" s="1" customFormat="1" ht="19.5" customHeight="1">
      <c r="A27" s="21" t="s">
        <v>65</v>
      </c>
      <c r="B27" s="22">
        <v>0</v>
      </c>
      <c r="C27" s="23">
        <v>2715</v>
      </c>
      <c r="D27" s="24">
        <v>0</v>
      </c>
      <c r="E27" s="25">
        <v>186</v>
      </c>
      <c r="F27" s="22">
        <v>0</v>
      </c>
      <c r="G27" s="23">
        <v>586</v>
      </c>
      <c r="H27" s="24">
        <v>0</v>
      </c>
      <c r="I27" s="26">
        <v>3487</v>
      </c>
      <c r="J27" s="27">
        <f t="shared" si="0"/>
        <v>0</v>
      </c>
      <c r="K27" s="24">
        <v>0</v>
      </c>
      <c r="L27" s="26">
        <v>3596</v>
      </c>
      <c r="M27" s="28">
        <v>0</v>
      </c>
    </row>
    <row r="28" spans="1:13" s="1" customFormat="1" ht="19.5" customHeight="1">
      <c r="A28" s="21" t="s">
        <v>66</v>
      </c>
      <c r="B28" s="22">
        <v>1</v>
      </c>
      <c r="C28" s="23">
        <v>2732</v>
      </c>
      <c r="D28" s="24">
        <v>0</v>
      </c>
      <c r="E28" s="25">
        <v>188</v>
      </c>
      <c r="F28" s="22">
        <v>0</v>
      </c>
      <c r="G28" s="23">
        <v>590</v>
      </c>
      <c r="H28" s="24">
        <v>1</v>
      </c>
      <c r="I28" s="26">
        <v>3510</v>
      </c>
      <c r="J28" s="29">
        <f t="shared" si="0"/>
        <v>0.028490028490028487</v>
      </c>
      <c r="K28" s="24">
        <v>0</v>
      </c>
      <c r="L28" s="26">
        <v>3584</v>
      </c>
      <c r="M28" s="28">
        <v>0</v>
      </c>
    </row>
    <row r="29" spans="1:13" s="1" customFormat="1" ht="25.5" customHeight="1">
      <c r="A29" s="21" t="s">
        <v>39</v>
      </c>
      <c r="B29" s="22">
        <v>4</v>
      </c>
      <c r="C29" s="23">
        <v>3186</v>
      </c>
      <c r="D29" s="24">
        <v>0</v>
      </c>
      <c r="E29" s="25">
        <v>347</v>
      </c>
      <c r="F29" s="22">
        <v>0</v>
      </c>
      <c r="G29" s="23">
        <v>798</v>
      </c>
      <c r="H29" s="24">
        <v>4</v>
      </c>
      <c r="I29" s="26">
        <v>4331</v>
      </c>
      <c r="J29" s="29">
        <f t="shared" si="0"/>
        <v>0.09235742322789195</v>
      </c>
      <c r="K29" s="24">
        <v>7</v>
      </c>
      <c r="L29" s="26">
        <v>4370</v>
      </c>
      <c r="M29" s="30">
        <v>0.16018306636155605</v>
      </c>
    </row>
    <row r="30" spans="1:13" s="1" customFormat="1" ht="14.25" customHeight="1">
      <c r="A30" s="31" t="s">
        <v>67</v>
      </c>
      <c r="B30" s="32">
        <v>12</v>
      </c>
      <c r="C30" s="33">
        <v>2787</v>
      </c>
      <c r="D30" s="32">
        <v>0</v>
      </c>
      <c r="E30" s="33">
        <v>214</v>
      </c>
      <c r="F30" s="34" t="s">
        <v>40</v>
      </c>
      <c r="G30" s="35" t="s">
        <v>93</v>
      </c>
      <c r="H30" s="36">
        <f>B30+D30</f>
        <v>12</v>
      </c>
      <c r="I30" s="36">
        <f>C30+E30</f>
        <v>3001</v>
      </c>
      <c r="J30" s="37">
        <f t="shared" si="0"/>
        <v>0.39986671109630123</v>
      </c>
      <c r="K30" s="36">
        <v>11</v>
      </c>
      <c r="L30" s="38">
        <v>2995</v>
      </c>
      <c r="M30" s="39">
        <v>0.36727879799666113</v>
      </c>
    </row>
    <row r="31" spans="1:13" s="1" customFormat="1" ht="14.25" customHeight="1">
      <c r="A31" s="40"/>
      <c r="B31" s="41">
        <v>-13</v>
      </c>
      <c r="C31" s="42">
        <v>-2787</v>
      </c>
      <c r="D31" s="43">
        <v>0</v>
      </c>
      <c r="E31" s="44">
        <v>-214</v>
      </c>
      <c r="F31" s="41" t="s">
        <v>93</v>
      </c>
      <c r="G31" s="42">
        <v>-33</v>
      </c>
      <c r="H31" s="45">
        <v>-13</v>
      </c>
      <c r="I31" s="46">
        <v>-2999</v>
      </c>
      <c r="J31" s="47"/>
      <c r="K31" s="45">
        <v>-20</v>
      </c>
      <c r="L31" s="46">
        <v>-3012</v>
      </c>
      <c r="M31" s="48"/>
    </row>
    <row r="32" spans="1:13" s="1" customFormat="1" ht="14.25" customHeight="1">
      <c r="A32" s="31" t="s">
        <v>68</v>
      </c>
      <c r="B32" s="32">
        <v>3</v>
      </c>
      <c r="C32" s="33">
        <v>2677</v>
      </c>
      <c r="D32" s="32">
        <v>0</v>
      </c>
      <c r="E32" s="33">
        <v>204</v>
      </c>
      <c r="F32" s="50" t="s">
        <v>93</v>
      </c>
      <c r="G32" s="51" t="s">
        <v>93</v>
      </c>
      <c r="H32" s="36">
        <f>B32+D32</f>
        <v>3</v>
      </c>
      <c r="I32" s="36">
        <f>C32+E32</f>
        <v>2881</v>
      </c>
      <c r="J32" s="37">
        <f>H32/I32*100</f>
        <v>0.10413051023950018</v>
      </c>
      <c r="K32" s="36">
        <v>0</v>
      </c>
      <c r="L32" s="38">
        <v>2826</v>
      </c>
      <c r="M32" s="53">
        <v>0</v>
      </c>
    </row>
    <row r="33" spans="1:13" s="1" customFormat="1" ht="14.25" customHeight="1" thickBot="1">
      <c r="A33" s="31"/>
      <c r="B33" s="50">
        <v>-80</v>
      </c>
      <c r="C33" s="51">
        <v>-2723</v>
      </c>
      <c r="D33" s="36">
        <v>-9</v>
      </c>
      <c r="E33" s="52">
        <v>-210</v>
      </c>
      <c r="F33" s="50" t="s">
        <v>93</v>
      </c>
      <c r="G33" s="51">
        <v>-30</v>
      </c>
      <c r="H33" s="36">
        <v>-89</v>
      </c>
      <c r="I33" s="38">
        <v>-2931</v>
      </c>
      <c r="J33" s="49"/>
      <c r="K33" s="36">
        <v>-100</v>
      </c>
      <c r="L33" s="38">
        <v>-2938</v>
      </c>
      <c r="M33" s="53"/>
    </row>
    <row r="34" spans="1:15" s="1" customFormat="1" ht="24" customHeight="1" thickBot="1">
      <c r="A34" s="64" t="s">
        <v>41</v>
      </c>
      <c r="B34" s="65">
        <f>SUM(B6:B29,B30,B32)</f>
        <v>50</v>
      </c>
      <c r="C34" s="66">
        <v>4006</v>
      </c>
      <c r="D34" s="65">
        <f>SUM(D6:D29,D30,D32)</f>
        <v>3</v>
      </c>
      <c r="E34" s="66">
        <v>369</v>
      </c>
      <c r="F34" s="65">
        <v>0</v>
      </c>
      <c r="G34" s="66">
        <v>1085</v>
      </c>
      <c r="H34" s="67">
        <f>B34+D34+F34</f>
        <v>53</v>
      </c>
      <c r="I34" s="68">
        <f>C34+E34+G34</f>
        <v>5460</v>
      </c>
      <c r="J34" s="69">
        <f>H34/I34*100</f>
        <v>0.9706959706959707</v>
      </c>
      <c r="K34" s="67">
        <v>51</v>
      </c>
      <c r="L34" s="68">
        <v>5574</v>
      </c>
      <c r="M34" s="70">
        <v>0.914962325080732</v>
      </c>
      <c r="O34" s="74">
        <f>100-H34/I34*100</f>
        <v>99.02930402930403</v>
      </c>
    </row>
    <row r="35" s="1" customFormat="1" ht="9.75" customHeight="1">
      <c r="J35" s="71"/>
    </row>
    <row r="36" spans="1:14" s="5" customFormat="1" ht="133.5" customHeight="1">
      <c r="A36" s="203" t="s">
        <v>0</v>
      </c>
      <c r="B36" s="203"/>
      <c r="C36" s="203"/>
      <c r="D36" s="203"/>
      <c r="E36" s="203"/>
      <c r="F36" s="203"/>
      <c r="G36" s="203"/>
      <c r="H36" s="203"/>
      <c r="I36" s="203"/>
      <c r="J36" s="203"/>
      <c r="K36" s="203"/>
      <c r="L36" s="203"/>
      <c r="M36" s="203"/>
      <c r="N36" s="75"/>
    </row>
    <row r="37" s="1" customFormat="1" ht="11.25"/>
  </sheetData>
  <sheetProtection/>
  <mergeCells count="9">
    <mergeCell ref="A36:M36"/>
    <mergeCell ref="A3:A5"/>
    <mergeCell ref="B3:J3"/>
    <mergeCell ref="K3:M3"/>
    <mergeCell ref="B4:C4"/>
    <mergeCell ref="D4:E4"/>
    <mergeCell ref="F4:G4"/>
    <mergeCell ref="H4:J4"/>
    <mergeCell ref="K4:M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view="pageBreakPreview" zoomScaleSheetLayoutView="100" zoomScalePageLayoutView="0" workbookViewId="0" topLeftCell="A1">
      <pane xSplit="1" ySplit="5" topLeftCell="B6" activePane="bottomRight" state="frozen"/>
      <selection pane="topLeft" activeCell="Q15" sqref="Q15"/>
      <selection pane="topRight" activeCell="Q15" sqref="Q15"/>
      <selection pane="bottomLeft" activeCell="Q15" sqref="Q15"/>
      <selection pane="bottomRight" activeCell="Q15" sqref="Q15"/>
    </sheetView>
  </sheetViews>
  <sheetFormatPr defaultColWidth="9.00390625" defaultRowHeight="13.5"/>
  <cols>
    <col min="1" max="1" width="15.625" style="2" customWidth="1"/>
    <col min="2" max="12" width="5.625" style="6" customWidth="1"/>
    <col min="13" max="13" width="5.875" style="6" customWidth="1"/>
    <col min="14" max="16384" width="9.00390625" style="6" customWidth="1"/>
  </cols>
  <sheetData>
    <row r="1" ht="19.5" customHeight="1">
      <c r="A1" s="3" t="s">
        <v>2</v>
      </c>
    </row>
    <row r="2" ht="9.75" customHeight="1" thickBot="1">
      <c r="A2" s="3"/>
    </row>
    <row r="3" spans="1:13" s="7" customFormat="1" ht="16.5" customHeight="1" thickBot="1">
      <c r="A3" s="204"/>
      <c r="B3" s="231" t="s">
        <v>3</v>
      </c>
      <c r="C3" s="232"/>
      <c r="D3" s="233"/>
      <c r="E3" s="233"/>
      <c r="F3" s="233"/>
      <c r="G3" s="233"/>
      <c r="H3" s="233"/>
      <c r="I3" s="233"/>
      <c r="J3" s="234"/>
      <c r="K3" s="228" t="s">
        <v>4</v>
      </c>
      <c r="L3" s="229"/>
      <c r="M3" s="230"/>
    </row>
    <row r="4" spans="1:13" s="7" customFormat="1" ht="16.5" customHeight="1">
      <c r="A4" s="205"/>
      <c r="B4" s="235" t="s">
        <v>30</v>
      </c>
      <c r="C4" s="235"/>
      <c r="D4" s="235" t="s">
        <v>31</v>
      </c>
      <c r="E4" s="235"/>
      <c r="F4" s="235" t="s">
        <v>32</v>
      </c>
      <c r="G4" s="235"/>
      <c r="H4" s="235" t="s">
        <v>33</v>
      </c>
      <c r="I4" s="235"/>
      <c r="J4" s="235"/>
      <c r="K4" s="236" t="s">
        <v>33</v>
      </c>
      <c r="L4" s="237"/>
      <c r="M4" s="238"/>
    </row>
    <row r="5" spans="1:13" s="4" customFormat="1" ht="27" customHeight="1" thickBot="1">
      <c r="A5" s="205"/>
      <c r="B5" s="8" t="s">
        <v>34</v>
      </c>
      <c r="C5" s="9" t="s">
        <v>35</v>
      </c>
      <c r="D5" s="10" t="s">
        <v>34</v>
      </c>
      <c r="E5" s="11" t="s">
        <v>36</v>
      </c>
      <c r="F5" s="8" t="s">
        <v>37</v>
      </c>
      <c r="G5" s="9" t="s">
        <v>36</v>
      </c>
      <c r="H5" s="10" t="s">
        <v>34</v>
      </c>
      <c r="I5" s="12" t="s">
        <v>35</v>
      </c>
      <c r="J5" s="9" t="s">
        <v>38</v>
      </c>
      <c r="K5" s="8" t="s">
        <v>34</v>
      </c>
      <c r="L5" s="12" t="s">
        <v>36</v>
      </c>
      <c r="M5" s="9" t="s">
        <v>38</v>
      </c>
    </row>
    <row r="6" spans="1:13" s="1" customFormat="1" ht="19.5" customHeight="1">
      <c r="A6" s="13" t="s">
        <v>44</v>
      </c>
      <c r="B6" s="14">
        <v>0</v>
      </c>
      <c r="C6" s="15">
        <v>3220</v>
      </c>
      <c r="D6" s="16">
        <v>0</v>
      </c>
      <c r="E6" s="17">
        <v>245</v>
      </c>
      <c r="F6" s="14">
        <v>0</v>
      </c>
      <c r="G6" s="15">
        <v>935</v>
      </c>
      <c r="H6" s="16">
        <v>0</v>
      </c>
      <c r="I6" s="18">
        <v>4400</v>
      </c>
      <c r="J6" s="19">
        <f aca="true" t="shared" si="0" ref="J6:J30">H6/I6*100</f>
        <v>0</v>
      </c>
      <c r="K6" s="16">
        <v>0</v>
      </c>
      <c r="L6" s="18">
        <v>4424</v>
      </c>
      <c r="M6" s="20">
        <v>0</v>
      </c>
    </row>
    <row r="7" spans="1:13" s="1" customFormat="1" ht="19.5" customHeight="1">
      <c r="A7" s="21" t="s">
        <v>45</v>
      </c>
      <c r="B7" s="22">
        <v>0</v>
      </c>
      <c r="C7" s="23">
        <v>2985</v>
      </c>
      <c r="D7" s="24">
        <v>0</v>
      </c>
      <c r="E7" s="25">
        <v>221</v>
      </c>
      <c r="F7" s="22">
        <v>0</v>
      </c>
      <c r="G7" s="23">
        <v>780</v>
      </c>
      <c r="H7" s="24">
        <v>0</v>
      </c>
      <c r="I7" s="26">
        <v>3986</v>
      </c>
      <c r="J7" s="27">
        <f t="shared" si="0"/>
        <v>0</v>
      </c>
      <c r="K7" s="24">
        <v>0</v>
      </c>
      <c r="L7" s="26">
        <v>3992</v>
      </c>
      <c r="M7" s="28">
        <v>0</v>
      </c>
    </row>
    <row r="8" spans="1:13" s="1" customFormat="1" ht="19.5" customHeight="1">
      <c r="A8" s="21" t="s">
        <v>46</v>
      </c>
      <c r="B8" s="22">
        <v>4</v>
      </c>
      <c r="C8" s="23">
        <v>3367</v>
      </c>
      <c r="D8" s="24">
        <v>1</v>
      </c>
      <c r="E8" s="25">
        <v>245</v>
      </c>
      <c r="F8" s="22">
        <v>0</v>
      </c>
      <c r="G8" s="23">
        <v>950</v>
      </c>
      <c r="H8" s="24">
        <v>5</v>
      </c>
      <c r="I8" s="26">
        <v>4562</v>
      </c>
      <c r="J8" s="29">
        <f t="shared" si="0"/>
        <v>0.10960105217010083</v>
      </c>
      <c r="K8" s="24">
        <v>7</v>
      </c>
      <c r="L8" s="26">
        <v>4584</v>
      </c>
      <c r="M8" s="30">
        <v>0.15270506108202442</v>
      </c>
    </row>
    <row r="9" spans="1:13" s="1" customFormat="1" ht="19.5" customHeight="1">
      <c r="A9" s="21" t="s">
        <v>47</v>
      </c>
      <c r="B9" s="22">
        <v>0</v>
      </c>
      <c r="C9" s="23">
        <v>3024</v>
      </c>
      <c r="D9" s="24">
        <v>0</v>
      </c>
      <c r="E9" s="25">
        <v>220</v>
      </c>
      <c r="F9" s="22">
        <v>0</v>
      </c>
      <c r="G9" s="23">
        <v>880</v>
      </c>
      <c r="H9" s="24">
        <v>0</v>
      </c>
      <c r="I9" s="26">
        <v>4124</v>
      </c>
      <c r="J9" s="27">
        <f t="shared" si="0"/>
        <v>0</v>
      </c>
      <c r="K9" s="24">
        <v>0</v>
      </c>
      <c r="L9" s="26">
        <v>4155</v>
      </c>
      <c r="M9" s="28">
        <v>0</v>
      </c>
    </row>
    <row r="10" spans="1:13" s="1" customFormat="1" ht="19.5" customHeight="1">
      <c r="A10" s="21" t="s">
        <v>48</v>
      </c>
      <c r="B10" s="22">
        <v>25</v>
      </c>
      <c r="C10" s="23">
        <v>3342</v>
      </c>
      <c r="D10" s="24">
        <v>2</v>
      </c>
      <c r="E10" s="25">
        <v>247</v>
      </c>
      <c r="F10" s="22">
        <v>0</v>
      </c>
      <c r="G10" s="23">
        <v>930</v>
      </c>
      <c r="H10" s="24">
        <v>27</v>
      </c>
      <c r="I10" s="26">
        <v>4519</v>
      </c>
      <c r="J10" s="29">
        <f t="shared" si="0"/>
        <v>0.5974773179907059</v>
      </c>
      <c r="K10" s="24">
        <v>21</v>
      </c>
      <c r="L10" s="26">
        <v>4510</v>
      </c>
      <c r="M10" s="30">
        <v>0.46563192904656325</v>
      </c>
    </row>
    <row r="11" spans="1:13" s="1" customFormat="1" ht="19.5" customHeight="1">
      <c r="A11" s="21" t="s">
        <v>49</v>
      </c>
      <c r="B11" s="22">
        <v>0</v>
      </c>
      <c r="C11" s="23">
        <v>3089</v>
      </c>
      <c r="D11" s="24">
        <v>0</v>
      </c>
      <c r="E11" s="25">
        <v>223</v>
      </c>
      <c r="F11" s="22">
        <v>0</v>
      </c>
      <c r="G11" s="23">
        <v>942</v>
      </c>
      <c r="H11" s="24">
        <v>0</v>
      </c>
      <c r="I11" s="26">
        <v>4254</v>
      </c>
      <c r="J11" s="27">
        <f t="shared" si="0"/>
        <v>0</v>
      </c>
      <c r="K11" s="24">
        <v>0</v>
      </c>
      <c r="L11" s="26">
        <v>4273</v>
      </c>
      <c r="M11" s="28">
        <v>0</v>
      </c>
    </row>
    <row r="12" spans="1:13" s="1" customFormat="1" ht="19.5" customHeight="1">
      <c r="A12" s="21" t="s">
        <v>50</v>
      </c>
      <c r="B12" s="22">
        <v>0</v>
      </c>
      <c r="C12" s="23">
        <v>747</v>
      </c>
      <c r="D12" s="24">
        <v>0</v>
      </c>
      <c r="E12" s="25">
        <v>82</v>
      </c>
      <c r="F12" s="22">
        <v>0</v>
      </c>
      <c r="G12" s="23">
        <v>241</v>
      </c>
      <c r="H12" s="24">
        <v>0</v>
      </c>
      <c r="I12" s="26">
        <v>1070</v>
      </c>
      <c r="J12" s="27">
        <f t="shared" si="0"/>
        <v>0</v>
      </c>
      <c r="K12" s="24">
        <v>0</v>
      </c>
      <c r="L12" s="26">
        <v>1154</v>
      </c>
      <c r="M12" s="28">
        <v>0</v>
      </c>
    </row>
    <row r="13" spans="1:13" s="1" customFormat="1" ht="19.5" customHeight="1">
      <c r="A13" s="21" t="s">
        <v>51</v>
      </c>
      <c r="B13" s="22">
        <v>0</v>
      </c>
      <c r="C13" s="23">
        <v>1872</v>
      </c>
      <c r="D13" s="24">
        <v>0</v>
      </c>
      <c r="E13" s="25">
        <v>135</v>
      </c>
      <c r="F13" s="22">
        <v>0</v>
      </c>
      <c r="G13" s="23">
        <v>506</v>
      </c>
      <c r="H13" s="24">
        <v>0</v>
      </c>
      <c r="I13" s="26">
        <v>2513</v>
      </c>
      <c r="J13" s="27">
        <f t="shared" si="0"/>
        <v>0</v>
      </c>
      <c r="K13" s="24">
        <v>0</v>
      </c>
      <c r="L13" s="26">
        <v>2499</v>
      </c>
      <c r="M13" s="28">
        <v>0</v>
      </c>
    </row>
    <row r="14" spans="1:13" s="1" customFormat="1" ht="19.5" customHeight="1">
      <c r="A14" s="21" t="s">
        <v>52</v>
      </c>
      <c r="B14" s="22">
        <v>1</v>
      </c>
      <c r="C14" s="23">
        <v>2785</v>
      </c>
      <c r="D14" s="24">
        <v>0</v>
      </c>
      <c r="E14" s="25">
        <v>196</v>
      </c>
      <c r="F14" s="22">
        <v>0</v>
      </c>
      <c r="G14" s="23">
        <v>652</v>
      </c>
      <c r="H14" s="24">
        <v>1</v>
      </c>
      <c r="I14" s="26">
        <v>3633</v>
      </c>
      <c r="J14" s="29">
        <f t="shared" si="0"/>
        <v>0.027525461051472612</v>
      </c>
      <c r="K14" s="24">
        <v>0</v>
      </c>
      <c r="L14" s="26">
        <v>3615</v>
      </c>
      <c r="M14" s="76">
        <v>0</v>
      </c>
    </row>
    <row r="15" spans="1:13" s="1" customFormat="1" ht="19.5" customHeight="1">
      <c r="A15" s="21" t="s">
        <v>53</v>
      </c>
      <c r="B15" s="22">
        <v>0</v>
      </c>
      <c r="C15" s="23">
        <v>2767</v>
      </c>
      <c r="D15" s="24">
        <v>0</v>
      </c>
      <c r="E15" s="25">
        <v>196</v>
      </c>
      <c r="F15" s="22">
        <v>0</v>
      </c>
      <c r="G15" s="23">
        <v>623</v>
      </c>
      <c r="H15" s="24">
        <v>0</v>
      </c>
      <c r="I15" s="26">
        <v>3586</v>
      </c>
      <c r="J15" s="27">
        <f t="shared" si="0"/>
        <v>0</v>
      </c>
      <c r="K15" s="24">
        <v>0</v>
      </c>
      <c r="L15" s="26">
        <v>3623</v>
      </c>
      <c r="M15" s="28">
        <v>0</v>
      </c>
    </row>
    <row r="16" spans="1:13" s="1" customFormat="1" ht="19.5" customHeight="1">
      <c r="A16" s="21" t="s">
        <v>54</v>
      </c>
      <c r="B16" s="22">
        <v>0</v>
      </c>
      <c r="C16" s="23">
        <v>2782</v>
      </c>
      <c r="D16" s="24">
        <v>0</v>
      </c>
      <c r="E16" s="25">
        <v>196</v>
      </c>
      <c r="F16" s="22">
        <v>0</v>
      </c>
      <c r="G16" s="23">
        <v>651</v>
      </c>
      <c r="H16" s="24">
        <v>0</v>
      </c>
      <c r="I16" s="26">
        <v>3629</v>
      </c>
      <c r="J16" s="27">
        <f t="shared" si="0"/>
        <v>0</v>
      </c>
      <c r="K16" s="24">
        <v>2</v>
      </c>
      <c r="L16" s="26">
        <v>3610</v>
      </c>
      <c r="M16" s="30">
        <v>0.0554016620498615</v>
      </c>
    </row>
    <row r="17" spans="1:13" s="1" customFormat="1" ht="19.5" customHeight="1">
      <c r="A17" s="21" t="s">
        <v>55</v>
      </c>
      <c r="B17" s="22">
        <v>0</v>
      </c>
      <c r="C17" s="23">
        <v>2791</v>
      </c>
      <c r="D17" s="24">
        <v>0</v>
      </c>
      <c r="E17" s="25">
        <v>196</v>
      </c>
      <c r="F17" s="22">
        <v>0</v>
      </c>
      <c r="G17" s="23">
        <v>651</v>
      </c>
      <c r="H17" s="24">
        <v>0</v>
      </c>
      <c r="I17" s="26">
        <v>3638</v>
      </c>
      <c r="J17" s="27">
        <f t="shared" si="0"/>
        <v>0</v>
      </c>
      <c r="K17" s="24">
        <v>0</v>
      </c>
      <c r="L17" s="26">
        <v>3605</v>
      </c>
      <c r="M17" s="28">
        <v>0</v>
      </c>
    </row>
    <row r="18" spans="1:13" s="1" customFormat="1" ht="19.5" customHeight="1">
      <c r="A18" s="21" t="s">
        <v>56</v>
      </c>
      <c r="B18" s="22">
        <v>0</v>
      </c>
      <c r="C18" s="23">
        <v>2800</v>
      </c>
      <c r="D18" s="24">
        <v>0</v>
      </c>
      <c r="E18" s="25">
        <v>196</v>
      </c>
      <c r="F18" s="22">
        <v>0</v>
      </c>
      <c r="G18" s="23">
        <v>651</v>
      </c>
      <c r="H18" s="24">
        <v>0</v>
      </c>
      <c r="I18" s="26">
        <v>3647</v>
      </c>
      <c r="J18" s="27">
        <f t="shared" si="0"/>
        <v>0</v>
      </c>
      <c r="K18" s="24">
        <v>0</v>
      </c>
      <c r="L18" s="26">
        <v>3611</v>
      </c>
      <c r="M18" s="28">
        <v>0</v>
      </c>
    </row>
    <row r="19" spans="1:13" s="1" customFormat="1" ht="19.5" customHeight="1">
      <c r="A19" s="21" t="s">
        <v>57</v>
      </c>
      <c r="B19" s="22">
        <v>0</v>
      </c>
      <c r="C19" s="23">
        <v>2837</v>
      </c>
      <c r="D19" s="24">
        <v>0</v>
      </c>
      <c r="E19" s="25">
        <v>204</v>
      </c>
      <c r="F19" s="22">
        <v>0</v>
      </c>
      <c r="G19" s="23">
        <v>659</v>
      </c>
      <c r="H19" s="24">
        <v>0</v>
      </c>
      <c r="I19" s="26">
        <v>3700</v>
      </c>
      <c r="J19" s="27">
        <f t="shared" si="0"/>
        <v>0</v>
      </c>
      <c r="K19" s="24">
        <v>0</v>
      </c>
      <c r="L19" s="26">
        <v>3633</v>
      </c>
      <c r="M19" s="28">
        <v>0</v>
      </c>
    </row>
    <row r="20" spans="1:13" s="1" customFormat="1" ht="19.5" customHeight="1">
      <c r="A20" s="21" t="s">
        <v>58</v>
      </c>
      <c r="B20" s="22">
        <v>0</v>
      </c>
      <c r="C20" s="23">
        <v>2792</v>
      </c>
      <c r="D20" s="24">
        <v>0</v>
      </c>
      <c r="E20" s="25">
        <v>196</v>
      </c>
      <c r="F20" s="22">
        <v>0</v>
      </c>
      <c r="G20" s="23">
        <v>651</v>
      </c>
      <c r="H20" s="24">
        <v>0</v>
      </c>
      <c r="I20" s="26">
        <v>3639</v>
      </c>
      <c r="J20" s="27">
        <f t="shared" si="0"/>
        <v>0</v>
      </c>
      <c r="K20" s="24">
        <v>0</v>
      </c>
      <c r="L20" s="26">
        <v>3591</v>
      </c>
      <c r="M20" s="28">
        <v>0</v>
      </c>
    </row>
    <row r="21" spans="1:13" s="1" customFormat="1" ht="19.5" customHeight="1">
      <c r="A21" s="21" t="s">
        <v>59</v>
      </c>
      <c r="B21" s="22">
        <v>0</v>
      </c>
      <c r="C21" s="23">
        <v>2870</v>
      </c>
      <c r="D21" s="24">
        <v>0</v>
      </c>
      <c r="E21" s="25">
        <v>210</v>
      </c>
      <c r="F21" s="22">
        <v>0</v>
      </c>
      <c r="G21" s="23">
        <v>664</v>
      </c>
      <c r="H21" s="24">
        <v>0</v>
      </c>
      <c r="I21" s="26">
        <v>3744</v>
      </c>
      <c r="J21" s="27">
        <f t="shared" si="0"/>
        <v>0</v>
      </c>
      <c r="K21" s="24">
        <v>0</v>
      </c>
      <c r="L21" s="26">
        <v>3736</v>
      </c>
      <c r="M21" s="28">
        <v>0</v>
      </c>
    </row>
    <row r="22" spans="1:13" s="1" customFormat="1" ht="19.5" customHeight="1">
      <c r="A22" s="21" t="s">
        <v>60</v>
      </c>
      <c r="B22" s="22">
        <v>0</v>
      </c>
      <c r="C22" s="23">
        <v>2870</v>
      </c>
      <c r="D22" s="24">
        <v>0</v>
      </c>
      <c r="E22" s="25">
        <v>210</v>
      </c>
      <c r="F22" s="22">
        <v>0</v>
      </c>
      <c r="G22" s="23">
        <v>664</v>
      </c>
      <c r="H22" s="24">
        <v>0</v>
      </c>
      <c r="I22" s="26">
        <v>3744</v>
      </c>
      <c r="J22" s="27">
        <f t="shared" si="0"/>
        <v>0</v>
      </c>
      <c r="K22" s="24">
        <v>0</v>
      </c>
      <c r="L22" s="26">
        <v>3735</v>
      </c>
      <c r="M22" s="28">
        <v>0</v>
      </c>
    </row>
    <row r="23" spans="1:13" s="1" customFormat="1" ht="19.5" customHeight="1">
      <c r="A23" s="21" t="s">
        <v>61</v>
      </c>
      <c r="B23" s="22">
        <v>0</v>
      </c>
      <c r="C23" s="23">
        <v>2804</v>
      </c>
      <c r="D23" s="24">
        <v>0</v>
      </c>
      <c r="E23" s="25">
        <v>200</v>
      </c>
      <c r="F23" s="22">
        <v>0</v>
      </c>
      <c r="G23" s="23">
        <v>648</v>
      </c>
      <c r="H23" s="24">
        <v>0</v>
      </c>
      <c r="I23" s="26">
        <v>3652</v>
      </c>
      <c r="J23" s="27">
        <f t="shared" si="0"/>
        <v>0</v>
      </c>
      <c r="K23" s="24">
        <v>0</v>
      </c>
      <c r="L23" s="26">
        <v>3633</v>
      </c>
      <c r="M23" s="28">
        <v>0</v>
      </c>
    </row>
    <row r="24" spans="1:13" s="1" customFormat="1" ht="19.5" customHeight="1">
      <c r="A24" s="21" t="s">
        <v>62</v>
      </c>
      <c r="B24" s="22">
        <v>0</v>
      </c>
      <c r="C24" s="23">
        <v>2724</v>
      </c>
      <c r="D24" s="24">
        <v>0</v>
      </c>
      <c r="E24" s="25">
        <v>196</v>
      </c>
      <c r="F24" s="22">
        <v>0</v>
      </c>
      <c r="G24" s="23">
        <v>600</v>
      </c>
      <c r="H24" s="24">
        <v>0</v>
      </c>
      <c r="I24" s="26">
        <v>3520</v>
      </c>
      <c r="J24" s="27">
        <f t="shared" si="0"/>
        <v>0</v>
      </c>
      <c r="K24" s="24">
        <v>0</v>
      </c>
      <c r="L24" s="26">
        <v>3541</v>
      </c>
      <c r="M24" s="28">
        <v>0</v>
      </c>
    </row>
    <row r="25" spans="1:13" s="1" customFormat="1" ht="19.5" customHeight="1">
      <c r="A25" s="21" t="s">
        <v>63</v>
      </c>
      <c r="B25" s="22">
        <v>0</v>
      </c>
      <c r="C25" s="23">
        <v>2753</v>
      </c>
      <c r="D25" s="24">
        <v>0</v>
      </c>
      <c r="E25" s="25">
        <v>196</v>
      </c>
      <c r="F25" s="22">
        <v>0</v>
      </c>
      <c r="G25" s="23">
        <v>600</v>
      </c>
      <c r="H25" s="24">
        <v>0</v>
      </c>
      <c r="I25" s="26">
        <v>3549</v>
      </c>
      <c r="J25" s="27">
        <f t="shared" si="0"/>
        <v>0</v>
      </c>
      <c r="K25" s="24">
        <v>0</v>
      </c>
      <c r="L25" s="26">
        <v>3567</v>
      </c>
      <c r="M25" s="28">
        <v>0</v>
      </c>
    </row>
    <row r="26" spans="1:13" s="1" customFormat="1" ht="19.5" customHeight="1">
      <c r="A26" s="21" t="s">
        <v>64</v>
      </c>
      <c r="B26" s="22">
        <v>0</v>
      </c>
      <c r="C26" s="23">
        <v>2766</v>
      </c>
      <c r="D26" s="24">
        <v>0</v>
      </c>
      <c r="E26" s="25">
        <v>196</v>
      </c>
      <c r="F26" s="22">
        <v>0</v>
      </c>
      <c r="G26" s="23">
        <v>608</v>
      </c>
      <c r="H26" s="24">
        <v>0</v>
      </c>
      <c r="I26" s="26">
        <v>3570</v>
      </c>
      <c r="J26" s="27">
        <f t="shared" si="0"/>
        <v>0</v>
      </c>
      <c r="K26" s="24">
        <v>0</v>
      </c>
      <c r="L26" s="26">
        <v>3542</v>
      </c>
      <c r="M26" s="28">
        <v>0</v>
      </c>
    </row>
    <row r="27" spans="1:13" s="1" customFormat="1" ht="19.5" customHeight="1">
      <c r="A27" s="21" t="s">
        <v>65</v>
      </c>
      <c r="B27" s="22">
        <v>0</v>
      </c>
      <c r="C27" s="23">
        <v>2728</v>
      </c>
      <c r="D27" s="24">
        <v>0</v>
      </c>
      <c r="E27" s="25">
        <v>196</v>
      </c>
      <c r="F27" s="22">
        <v>0</v>
      </c>
      <c r="G27" s="23">
        <v>672</v>
      </c>
      <c r="H27" s="24">
        <v>0</v>
      </c>
      <c r="I27" s="26">
        <v>3596</v>
      </c>
      <c r="J27" s="27">
        <f t="shared" si="0"/>
        <v>0</v>
      </c>
      <c r="K27" s="24">
        <v>0</v>
      </c>
      <c r="L27" s="26">
        <v>3559</v>
      </c>
      <c r="M27" s="28">
        <v>0</v>
      </c>
    </row>
    <row r="28" spans="1:13" s="1" customFormat="1" ht="19.5" customHeight="1">
      <c r="A28" s="21" t="s">
        <v>66</v>
      </c>
      <c r="B28" s="22">
        <v>0</v>
      </c>
      <c r="C28" s="23">
        <v>2731</v>
      </c>
      <c r="D28" s="24">
        <v>0</v>
      </c>
      <c r="E28" s="25">
        <v>188</v>
      </c>
      <c r="F28" s="22">
        <v>0</v>
      </c>
      <c r="G28" s="23">
        <v>665</v>
      </c>
      <c r="H28" s="24">
        <v>0</v>
      </c>
      <c r="I28" s="26">
        <v>3584</v>
      </c>
      <c r="J28" s="27">
        <f t="shared" si="0"/>
        <v>0</v>
      </c>
      <c r="K28" s="24">
        <v>0</v>
      </c>
      <c r="L28" s="26">
        <v>3617</v>
      </c>
      <c r="M28" s="28">
        <v>0</v>
      </c>
    </row>
    <row r="29" spans="1:13" s="1" customFormat="1" ht="25.5" customHeight="1">
      <c r="A29" s="21" t="s">
        <v>39</v>
      </c>
      <c r="B29" s="22">
        <v>7</v>
      </c>
      <c r="C29" s="23">
        <v>3232</v>
      </c>
      <c r="D29" s="24">
        <v>0</v>
      </c>
      <c r="E29" s="25">
        <v>370</v>
      </c>
      <c r="F29" s="22">
        <v>0</v>
      </c>
      <c r="G29" s="23">
        <v>768</v>
      </c>
      <c r="H29" s="24">
        <v>7</v>
      </c>
      <c r="I29" s="26">
        <v>4370</v>
      </c>
      <c r="J29" s="29">
        <f t="shared" si="0"/>
        <v>0.16018306636155605</v>
      </c>
      <c r="K29" s="24">
        <v>4</v>
      </c>
      <c r="L29" s="26">
        <v>4176</v>
      </c>
      <c r="M29" s="30">
        <v>0.09578544061302681</v>
      </c>
    </row>
    <row r="30" spans="1:13" s="1" customFormat="1" ht="14.25" customHeight="1">
      <c r="A30" s="31" t="s">
        <v>67</v>
      </c>
      <c r="B30" s="77">
        <v>11</v>
      </c>
      <c r="C30" s="78">
        <v>2771</v>
      </c>
      <c r="D30" s="77">
        <v>0</v>
      </c>
      <c r="E30" s="78">
        <v>224</v>
      </c>
      <c r="F30" s="34" t="s">
        <v>40</v>
      </c>
      <c r="G30" s="35" t="s">
        <v>93</v>
      </c>
      <c r="H30" s="36">
        <f>B30+D30</f>
        <v>11</v>
      </c>
      <c r="I30" s="36">
        <f>C30+E30</f>
        <v>2995</v>
      </c>
      <c r="J30" s="37">
        <f t="shared" si="0"/>
        <v>0.36727879799666113</v>
      </c>
      <c r="K30" s="36">
        <v>7</v>
      </c>
      <c r="L30" s="38">
        <v>2932</v>
      </c>
      <c r="M30" s="39">
        <v>0.23874488403819918</v>
      </c>
    </row>
    <row r="31" spans="1:13" s="1" customFormat="1" ht="14.25" customHeight="1">
      <c r="A31" s="40"/>
      <c r="B31" s="41" t="s">
        <v>5</v>
      </c>
      <c r="C31" s="42" t="s">
        <v>6</v>
      </c>
      <c r="D31" s="43" t="s">
        <v>7</v>
      </c>
      <c r="E31" s="79">
        <v>-224</v>
      </c>
      <c r="F31" s="41" t="s">
        <v>93</v>
      </c>
      <c r="G31" s="42">
        <v>-14</v>
      </c>
      <c r="H31" s="45">
        <v>-20</v>
      </c>
      <c r="I31" s="46">
        <v>-3012</v>
      </c>
      <c r="J31" s="47"/>
      <c r="K31" s="45">
        <v>-18</v>
      </c>
      <c r="L31" s="46">
        <v>-2961</v>
      </c>
      <c r="M31" s="48"/>
    </row>
    <row r="32" spans="1:13" s="1" customFormat="1" ht="14.25" customHeight="1">
      <c r="A32" s="31" t="s">
        <v>68</v>
      </c>
      <c r="B32" s="77">
        <v>0</v>
      </c>
      <c r="C32" s="78">
        <v>2615</v>
      </c>
      <c r="D32" s="77">
        <v>0</v>
      </c>
      <c r="E32" s="78">
        <v>211</v>
      </c>
      <c r="F32" s="50" t="s">
        <v>93</v>
      </c>
      <c r="G32" s="51" t="s">
        <v>93</v>
      </c>
      <c r="H32" s="36">
        <f>B32+D32</f>
        <v>0</v>
      </c>
      <c r="I32" s="36">
        <f>C32+E32</f>
        <v>2826</v>
      </c>
      <c r="J32" s="49">
        <f>H32/I32*100</f>
        <v>0</v>
      </c>
      <c r="K32" s="36">
        <v>0</v>
      </c>
      <c r="L32" s="38">
        <v>2817</v>
      </c>
      <c r="M32" s="53">
        <v>0</v>
      </c>
    </row>
    <row r="33" spans="1:13" s="1" customFormat="1" ht="14.25" customHeight="1" thickBot="1">
      <c r="A33" s="31"/>
      <c r="B33" s="50" t="s">
        <v>8</v>
      </c>
      <c r="C33" s="51" t="s">
        <v>9</v>
      </c>
      <c r="D33" s="36">
        <v>-9</v>
      </c>
      <c r="E33" s="52">
        <v>-220</v>
      </c>
      <c r="F33" s="50" t="s">
        <v>93</v>
      </c>
      <c r="G33" s="51">
        <v>-12</v>
      </c>
      <c r="H33" s="36">
        <v>-100</v>
      </c>
      <c r="I33" s="38">
        <v>-2938</v>
      </c>
      <c r="J33" s="49"/>
      <c r="K33" s="36">
        <v>-73</v>
      </c>
      <c r="L33" s="38">
        <v>-2906</v>
      </c>
      <c r="M33" s="53"/>
    </row>
    <row r="34" spans="1:13" s="1" customFormat="1" ht="24" customHeight="1" thickBot="1">
      <c r="A34" s="64" t="s">
        <v>42</v>
      </c>
      <c r="B34" s="80">
        <v>48</v>
      </c>
      <c r="C34" s="81">
        <v>4036</v>
      </c>
      <c r="D34" s="80">
        <v>3</v>
      </c>
      <c r="E34" s="81">
        <v>394</v>
      </c>
      <c r="F34" s="65">
        <v>0</v>
      </c>
      <c r="G34" s="66">
        <v>1144</v>
      </c>
      <c r="H34" s="67">
        <f>B34+D34+F34</f>
        <v>51</v>
      </c>
      <c r="I34" s="68">
        <f>C34+E34+G34</f>
        <v>5574</v>
      </c>
      <c r="J34" s="69">
        <f>H34/I34*100</f>
        <v>0.914962325080732</v>
      </c>
      <c r="K34" s="67">
        <v>39</v>
      </c>
      <c r="L34" s="68">
        <v>5487</v>
      </c>
      <c r="M34" s="70">
        <v>0.7107709130672498</v>
      </c>
    </row>
    <row r="35" s="1" customFormat="1" ht="9.75" customHeight="1">
      <c r="J35" s="71"/>
    </row>
    <row r="36" spans="1:14" s="5" customFormat="1" ht="123" customHeight="1">
      <c r="A36" s="203" t="s">
        <v>10</v>
      </c>
      <c r="B36" s="203"/>
      <c r="C36" s="203"/>
      <c r="D36" s="203"/>
      <c r="E36" s="203"/>
      <c r="F36" s="203"/>
      <c r="G36" s="203"/>
      <c r="H36" s="203"/>
      <c r="I36" s="203"/>
      <c r="J36" s="203"/>
      <c r="K36" s="203"/>
      <c r="L36" s="203"/>
      <c r="M36" s="203"/>
      <c r="N36" s="75"/>
    </row>
    <row r="37" s="1" customFormat="1" ht="11.25"/>
  </sheetData>
  <sheetProtection/>
  <mergeCells count="9">
    <mergeCell ref="A36:M36"/>
    <mergeCell ref="K3:M3"/>
    <mergeCell ref="A3:A5"/>
    <mergeCell ref="B3:J3"/>
    <mergeCell ref="B4:C4"/>
    <mergeCell ref="D4:E4"/>
    <mergeCell ref="F4:G4"/>
    <mergeCell ref="H4:J4"/>
    <mergeCell ref="K4:M4"/>
  </mergeCells>
  <printOptions horizontalCentered="1"/>
  <pageMargins left="0.2" right="0.1968503937007874" top="0.4330708661417323" bottom="0.35433070866141736" header="0.3937007874015748"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2014-07-28T04:40:03Z</cp:lastPrinted>
  <dcterms:created xsi:type="dcterms:W3CDTF">2004-10-08T13:17:38Z</dcterms:created>
  <dcterms:modified xsi:type="dcterms:W3CDTF">2014-08-01T00:45:42Z</dcterms:modified>
  <cp:category/>
  <cp:version/>
  <cp:contentType/>
  <cp:contentStatus/>
</cp:coreProperties>
</file>