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774"/>
  </bookViews>
  <sheets>
    <sheet name="003" sheetId="16" r:id="rId1"/>
  </sheets>
  <definedNames>
    <definedName name="_xlnm._FilterDatabase" localSheetId="0" hidden="1">'003'!$A$1:$Y$120</definedName>
    <definedName name="_xlnm.Print_Area" localSheetId="0">'003'!$A$1:$X$130</definedName>
    <definedName name="_xlnm.Print_Titles" localSheetId="0">'003'!$3:$8</definedName>
  </definedNames>
  <calcPr calcId="162913"/>
</workbook>
</file>

<file path=xl/calcChain.xml><?xml version="1.0" encoding="utf-8"?>
<calcChain xmlns="http://schemas.openxmlformats.org/spreadsheetml/2006/main">
  <c r="H117" i="16" l="1"/>
  <c r="H115" i="16"/>
  <c r="H113" i="16"/>
  <c r="G113" i="16"/>
  <c r="H111" i="16"/>
  <c r="H109" i="16"/>
  <c r="H107" i="16"/>
  <c r="H105" i="16"/>
  <c r="G103" i="16"/>
  <c r="E103" i="16"/>
  <c r="H103" i="16" s="1"/>
  <c r="H101" i="16"/>
  <c r="G101" i="16"/>
  <c r="H99" i="16"/>
  <c r="H97" i="16"/>
  <c r="H95" i="16"/>
  <c r="H93" i="16"/>
  <c r="H91" i="16"/>
  <c r="H89" i="16"/>
  <c r="H87" i="16"/>
  <c r="H85" i="16"/>
  <c r="H83" i="16"/>
  <c r="H81" i="16"/>
  <c r="H79" i="16"/>
  <c r="H77" i="16"/>
  <c r="H75" i="16"/>
  <c r="H73" i="16"/>
  <c r="H71" i="16"/>
  <c r="H69" i="16"/>
  <c r="H67" i="16"/>
  <c r="H65" i="16"/>
  <c r="H63" i="16"/>
  <c r="H61" i="16"/>
  <c r="Q60" i="16"/>
  <c r="H59" i="16"/>
  <c r="G59" i="16"/>
  <c r="H57" i="16"/>
  <c r="H55" i="16"/>
  <c r="H53" i="16"/>
  <c r="H51" i="16"/>
  <c r="H49" i="16"/>
  <c r="H47" i="16"/>
  <c r="H45" i="16"/>
  <c r="H43" i="16"/>
  <c r="H41" i="16"/>
  <c r="G39" i="16"/>
  <c r="H39" i="16" s="1"/>
  <c r="H37" i="16"/>
  <c r="H35" i="16"/>
  <c r="H33" i="16"/>
  <c r="H31" i="16"/>
  <c r="H29" i="16"/>
  <c r="H27" i="16"/>
  <c r="H25" i="16"/>
  <c r="H23" i="16"/>
  <c r="G23" i="16"/>
  <c r="H21" i="16"/>
  <c r="Q20" i="16"/>
  <c r="H19" i="16"/>
  <c r="H17" i="16"/>
  <c r="H15" i="16"/>
  <c r="L65" i="16" l="1"/>
  <c r="O65" i="16"/>
  <c r="X120" i="16" l="1"/>
  <c r="W120" i="16"/>
  <c r="V120" i="16"/>
  <c r="T120" i="16"/>
  <c r="S120" i="16"/>
  <c r="R120" i="16"/>
  <c r="X119" i="16"/>
  <c r="W119" i="16"/>
  <c r="V119" i="16"/>
  <c r="U119" i="16"/>
  <c r="T119" i="16"/>
  <c r="S119" i="16"/>
  <c r="R119" i="16"/>
  <c r="Q119" i="16"/>
  <c r="P119" i="16"/>
  <c r="N119" i="16"/>
  <c r="K119" i="16"/>
  <c r="J119" i="16"/>
  <c r="I119" i="16"/>
  <c r="F119" i="16"/>
  <c r="U118" i="16"/>
  <c r="O117" i="16"/>
  <c r="L117" i="16"/>
  <c r="U116" i="16"/>
  <c r="O115" i="16"/>
  <c r="L115" i="16"/>
  <c r="U114" i="16"/>
  <c r="L113" i="16"/>
  <c r="O113" i="16"/>
  <c r="U112" i="16"/>
  <c r="O111" i="16"/>
  <c r="L111" i="16"/>
  <c r="U110" i="16"/>
  <c r="O109" i="16"/>
  <c r="L109" i="16"/>
  <c r="U108" i="16"/>
  <c r="O107" i="16"/>
  <c r="L107" i="16"/>
  <c r="U106" i="16"/>
  <c r="O105" i="16"/>
  <c r="L105" i="16"/>
  <c r="M119" i="16"/>
  <c r="E119" i="16"/>
  <c r="U102" i="16"/>
  <c r="L101" i="16"/>
  <c r="O101" i="16"/>
  <c r="U100" i="16"/>
  <c r="O99" i="16"/>
  <c r="L99" i="16"/>
  <c r="U98" i="16"/>
  <c r="O97" i="16"/>
  <c r="L97" i="16"/>
  <c r="U96" i="16"/>
  <c r="O95" i="16"/>
  <c r="L95" i="16"/>
  <c r="U94" i="16"/>
  <c r="O93" i="16"/>
  <c r="L93" i="16"/>
  <c r="U92" i="16"/>
  <c r="O91" i="16"/>
  <c r="L91" i="16"/>
  <c r="U90" i="16"/>
  <c r="O89" i="16"/>
  <c r="L89" i="16"/>
  <c r="U88" i="16"/>
  <c r="O87" i="16"/>
  <c r="L87" i="16"/>
  <c r="U86" i="16"/>
  <c r="O85" i="16"/>
  <c r="L85" i="16"/>
  <c r="U84" i="16"/>
  <c r="O83" i="16"/>
  <c r="L83" i="16"/>
  <c r="U82" i="16"/>
  <c r="O81" i="16"/>
  <c r="L81" i="16"/>
  <c r="U80" i="16"/>
  <c r="O79" i="16"/>
  <c r="L79" i="16"/>
  <c r="U78" i="16"/>
  <c r="O77" i="16"/>
  <c r="L77" i="16"/>
  <c r="U76" i="16"/>
  <c r="O75" i="16"/>
  <c r="L75" i="16"/>
  <c r="U74" i="16"/>
  <c r="O73" i="16"/>
  <c r="L73" i="16"/>
  <c r="Q72" i="16"/>
  <c r="U72" i="16" s="1"/>
  <c r="O71" i="16"/>
  <c r="L71" i="16"/>
  <c r="U70" i="16"/>
  <c r="O69" i="16"/>
  <c r="L69" i="16"/>
  <c r="U68" i="16"/>
  <c r="O67" i="16"/>
  <c r="L67" i="16"/>
  <c r="U66" i="16"/>
  <c r="U64" i="16"/>
  <c r="O63" i="16"/>
  <c r="L63" i="16"/>
  <c r="U62" i="16"/>
  <c r="O61" i="16"/>
  <c r="L61" i="16"/>
  <c r="U60" i="16"/>
  <c r="L59" i="16"/>
  <c r="O59" i="16"/>
  <c r="U58" i="16"/>
  <c r="O57" i="16"/>
  <c r="L57" i="16"/>
  <c r="U56" i="16"/>
  <c r="O55" i="16"/>
  <c r="L55" i="16"/>
  <c r="U54" i="16"/>
  <c r="O53" i="16"/>
  <c r="U52" i="16"/>
  <c r="O51" i="16"/>
  <c r="U50" i="16"/>
  <c r="O49" i="16"/>
  <c r="L49" i="16"/>
  <c r="U48" i="16"/>
  <c r="O47" i="16"/>
  <c r="L47" i="16"/>
  <c r="U46" i="16"/>
  <c r="O45" i="16"/>
  <c r="L45" i="16"/>
  <c r="U44" i="16"/>
  <c r="O43" i="16"/>
  <c r="L43" i="16"/>
  <c r="U42" i="16"/>
  <c r="O41" i="16"/>
  <c r="L41" i="16"/>
  <c r="U40" i="16"/>
  <c r="O39" i="16"/>
  <c r="U38" i="16"/>
  <c r="O37" i="16"/>
  <c r="L37" i="16"/>
  <c r="U36" i="16"/>
  <c r="O35" i="16"/>
  <c r="L35" i="16"/>
  <c r="U34" i="16"/>
  <c r="O33" i="16"/>
  <c r="L33" i="16"/>
  <c r="U32" i="16"/>
  <c r="O31" i="16"/>
  <c r="L31" i="16"/>
  <c r="U30" i="16"/>
  <c r="O29" i="16"/>
  <c r="L29" i="16"/>
  <c r="U28" i="16"/>
  <c r="O27" i="16"/>
  <c r="L27" i="16"/>
  <c r="O25" i="16"/>
  <c r="L25" i="16"/>
  <c r="U24" i="16"/>
  <c r="L23" i="16"/>
  <c r="U22" i="16"/>
  <c r="O21" i="16"/>
  <c r="L21" i="16"/>
  <c r="O19" i="16"/>
  <c r="L19" i="16"/>
  <c r="U18" i="16"/>
  <c r="O17" i="16"/>
  <c r="L17" i="16"/>
  <c r="U16" i="16"/>
  <c r="O15" i="16"/>
  <c r="L15" i="16"/>
  <c r="U14" i="16"/>
  <c r="O13" i="16"/>
  <c r="L13" i="16"/>
  <c r="U12" i="16"/>
  <c r="O11" i="16"/>
  <c r="L11" i="16"/>
  <c r="U10" i="16"/>
  <c r="O9" i="16"/>
  <c r="H9" i="16"/>
  <c r="L9" i="16" s="1"/>
  <c r="Q120" i="16" l="1"/>
  <c r="G119" i="16"/>
  <c r="O132" i="16" s="1"/>
  <c r="L53" i="16"/>
  <c r="O103" i="16"/>
  <c r="U20" i="16"/>
  <c r="O23" i="16"/>
  <c r="L39" i="16"/>
  <c r="L51" i="16"/>
  <c r="L103" i="16"/>
  <c r="U104" i="16"/>
  <c r="O119" i="16" l="1"/>
  <c r="U120" i="16"/>
  <c r="L119" i="16"/>
  <c r="H119" i="16"/>
</calcChain>
</file>

<file path=xl/comments1.xml><?xml version="1.0" encoding="utf-8"?>
<comments xmlns="http://schemas.openxmlformats.org/spreadsheetml/2006/main">
  <authors>
    <author>作成者</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<sst xmlns="http://schemas.openxmlformats.org/spreadsheetml/2006/main" count="345" uniqueCount="208">
  <si>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</si>
  <si>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</si>
  <si>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</si>
  <si>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</si>
  <si>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</si>
  <si>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</si>
  <si>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</si>
  <si>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</si>
  <si>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</si>
  <si>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</si>
  <si>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</si>
  <si>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</si>
  <si>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</si>
  <si>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</si>
  <si>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</si>
  <si>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</si>
  <si>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</si>
  <si>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</si>
  <si>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</si>
  <si>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</si>
  <si>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</si>
  <si>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</si>
  <si>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</si>
  <si>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</si>
  <si>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</si>
  <si>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</si>
  <si>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</si>
  <si>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</si>
  <si>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</si>
  <si>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</si>
  <si>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</si>
  <si>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</si>
  <si>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</si>
  <si>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</si>
  <si>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</si>
  <si>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</si>
  <si>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</si>
  <si>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</si>
  <si>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</si>
  <si>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</si>
  <si>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</si>
  <si>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</si>
  <si>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</si>
  <si>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</si>
  <si>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</si>
  <si>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</si>
  <si>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</si>
  <si>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福島県</t>
    <rPh sb="0" eb="3">
      <t>フクシマケン</t>
    </rPh>
    <phoneticPr fontId="1"/>
  </si>
  <si>
    <t>茨城県</t>
    <rPh sb="0" eb="3">
      <t>イバラキケン</t>
    </rPh>
    <phoneticPr fontId="1"/>
  </si>
  <si>
    <t>熊本県</t>
    <rPh sb="0" eb="3">
      <t>クマモトケン</t>
    </rPh>
    <phoneticPr fontId="1"/>
  </si>
  <si>
    <t>岩手県</t>
    <rPh sb="0" eb="3">
      <t>イワテケン</t>
    </rPh>
    <phoneticPr fontId="1"/>
  </si>
  <si>
    <t>宮城県</t>
    <rPh sb="0" eb="3">
      <t>ミヤギケン</t>
    </rPh>
    <phoneticPr fontId="1"/>
  </si>
  <si>
    <t>北海道</t>
    <rPh sb="0" eb="3">
      <t>ホッカイドウ</t>
    </rPh>
    <phoneticPr fontId="1"/>
  </si>
  <si>
    <t>北海道環境保全基金</t>
    <rPh sb="0" eb="3">
      <t>ホッカイドウ</t>
    </rPh>
    <rPh sb="3" eb="5">
      <t>カンキョウ</t>
    </rPh>
    <rPh sb="5" eb="7">
      <t>ホゼン</t>
    </rPh>
    <rPh sb="7" eb="9">
      <t>キキン</t>
    </rPh>
    <phoneticPr fontId="1"/>
  </si>
  <si>
    <t>北海道における環境保全の推進を図るために必要な事業に要する経費の財源に充てる</t>
    <rPh sb="0" eb="3">
      <t>ホッカイドウ</t>
    </rPh>
    <rPh sb="7" eb="9">
      <t>カンキョウ</t>
    </rPh>
    <rPh sb="9" eb="11">
      <t>ホゼン</t>
    </rPh>
    <rPh sb="12" eb="14">
      <t>スイシン</t>
    </rPh>
    <rPh sb="15" eb="16">
      <t>ハカ</t>
    </rPh>
    <rPh sb="20" eb="22">
      <t>ヒツヨウ</t>
    </rPh>
    <rPh sb="23" eb="25">
      <t>ジギョウ</t>
    </rPh>
    <rPh sb="26" eb="27">
      <t>ヨウ</t>
    </rPh>
    <rPh sb="29" eb="31">
      <t>ケイヒ</t>
    </rPh>
    <rPh sb="32" eb="34">
      <t>ザイゲン</t>
    </rPh>
    <rPh sb="35" eb="36">
      <t>ア</t>
    </rPh>
    <phoneticPr fontId="1"/>
  </si>
  <si>
    <t>青森県</t>
    <rPh sb="0" eb="2">
      <t>アオモリ</t>
    </rPh>
    <rPh sb="2" eb="3">
      <t>ケン</t>
    </rPh>
    <phoneticPr fontId="1"/>
  </si>
  <si>
    <t>青森県環境保全基金</t>
    <rPh sb="0" eb="3">
      <t>アオモリケン</t>
    </rPh>
    <rPh sb="3" eb="5">
      <t>カンキョウ</t>
    </rPh>
    <rPh sb="5" eb="7">
      <t>ホゼン</t>
    </rPh>
    <rPh sb="7" eb="9">
      <t>キキン</t>
    </rPh>
    <phoneticPr fontId="1"/>
  </si>
  <si>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1"/>
  </si>
  <si>
    <t>環境保全基金</t>
    <rPh sb="0" eb="2">
      <t>カンキョウ</t>
    </rPh>
    <rPh sb="2" eb="4">
      <t>ホゼン</t>
    </rPh>
    <rPh sb="4" eb="6">
      <t>キキン</t>
    </rPh>
    <phoneticPr fontId="1"/>
  </si>
  <si>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1"/>
  </si>
  <si>
    <t>地域環境保全基金</t>
    <rPh sb="0" eb="2">
      <t>チイキ</t>
    </rPh>
    <phoneticPr fontId="1"/>
  </si>
  <si>
    <t>地域の環境保全のための活動の推進</t>
    <rPh sb="0" eb="2">
      <t>チイキ</t>
    </rPh>
    <rPh sb="3" eb="5">
      <t>カンキョウ</t>
    </rPh>
    <rPh sb="5" eb="7">
      <t>ホゼン</t>
    </rPh>
    <rPh sb="11" eb="13">
      <t>カツドウ</t>
    </rPh>
    <rPh sb="14" eb="16">
      <t>スイシン</t>
    </rPh>
    <phoneticPr fontId="1"/>
  </si>
  <si>
    <t>秋田県</t>
    <rPh sb="0" eb="3">
      <t>アキタケン</t>
    </rPh>
    <phoneticPr fontId="1"/>
  </si>
  <si>
    <t>秋田県環境保全基金</t>
    <rPh sb="7" eb="9">
      <t>キキン</t>
    </rPh>
    <phoneticPr fontId="1"/>
  </si>
  <si>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1"/>
  </si>
  <si>
    <t>山形県</t>
    <rPh sb="0" eb="3">
      <t>ヤマガタケン</t>
    </rPh>
    <phoneticPr fontId="1"/>
  </si>
  <si>
    <t>山形県環境保全基金</t>
    <rPh sb="7" eb="9">
      <t>キキン</t>
    </rPh>
    <phoneticPr fontId="1"/>
  </si>
  <si>
    <t>山形県における環境の保全を図るため</t>
    <rPh sb="7" eb="9">
      <t>カンキョウ</t>
    </rPh>
    <rPh sb="10" eb="12">
      <t>ホゼン</t>
    </rPh>
    <rPh sb="13" eb="14">
      <t>ハカ</t>
    </rPh>
    <phoneticPr fontId="1"/>
  </si>
  <si>
    <t>福島県環境保全基金</t>
    <rPh sb="7" eb="9">
      <t>キキン</t>
    </rPh>
    <phoneticPr fontId="1"/>
  </si>
  <si>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1"/>
  </si>
  <si>
    <t>茨城県環境保全基金</t>
    <rPh sb="7" eb="9">
      <t>キキン</t>
    </rPh>
    <phoneticPr fontId="1"/>
  </si>
  <si>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1"/>
  </si>
  <si>
    <t>栃木県</t>
    <rPh sb="0" eb="3">
      <t>トチギケン</t>
    </rPh>
    <phoneticPr fontId="1"/>
  </si>
  <si>
    <t>栃木県地域環境保全基金</t>
    <rPh sb="3" eb="5">
      <t>チイキ</t>
    </rPh>
    <rPh sb="5" eb="7">
      <t>カンキョウ</t>
    </rPh>
    <rPh sb="7" eb="9">
      <t>ホゼン</t>
    </rPh>
    <rPh sb="9" eb="11">
      <t>キキン</t>
    </rPh>
    <phoneticPr fontId="1"/>
  </si>
  <si>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1"/>
  </si>
  <si>
    <t>群馬県</t>
    <rPh sb="0" eb="3">
      <t>グンマケン</t>
    </rPh>
    <phoneticPr fontId="1"/>
  </si>
  <si>
    <t>地域環境保全基金</t>
    <rPh sb="6" eb="8">
      <t>キキン</t>
    </rPh>
    <phoneticPr fontId="1"/>
  </si>
  <si>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1"/>
  </si>
  <si>
    <t>埼玉県</t>
    <rPh sb="0" eb="3">
      <t>サイタマケン</t>
    </rPh>
    <phoneticPr fontId="1"/>
  </si>
  <si>
    <t>さいたま環境創造基金</t>
    <rPh sb="4" eb="6">
      <t>カンキョウ</t>
    </rPh>
    <rPh sb="6" eb="8">
      <t>ソウゾウ</t>
    </rPh>
    <rPh sb="8" eb="10">
      <t>キキン</t>
    </rPh>
    <phoneticPr fontId="1"/>
  </si>
  <si>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1"/>
  </si>
  <si>
    <t>千葉県</t>
    <rPh sb="0" eb="3">
      <t>チバケン</t>
    </rPh>
    <phoneticPr fontId="1"/>
  </si>
  <si>
    <t>千葉県地域環境保全基金</t>
    <rPh sb="9" eb="11">
      <t>キキン</t>
    </rPh>
    <phoneticPr fontId="1"/>
  </si>
  <si>
    <t>地域の環境保全に資するため</t>
    <rPh sb="0" eb="2">
      <t>チイキ</t>
    </rPh>
    <rPh sb="3" eb="5">
      <t>カンキョウ</t>
    </rPh>
    <rPh sb="5" eb="7">
      <t>ホゼン</t>
    </rPh>
    <rPh sb="8" eb="9">
      <t>シ</t>
    </rPh>
    <phoneticPr fontId="1"/>
  </si>
  <si>
    <t>神奈川県</t>
    <rPh sb="0" eb="4">
      <t>カナガワケン</t>
    </rPh>
    <phoneticPr fontId="1"/>
  </si>
  <si>
    <t>神奈川県環境保全基金</t>
    <rPh sb="8" eb="10">
      <t>キキン</t>
    </rPh>
    <phoneticPr fontId="1"/>
  </si>
  <si>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1"/>
  </si>
  <si>
    <t>新潟県</t>
    <rPh sb="0" eb="3">
      <t>ニイガタケン</t>
    </rPh>
    <phoneticPr fontId="1"/>
  </si>
  <si>
    <t>新潟県地域環境保全基金</t>
    <rPh sb="9" eb="11">
      <t>キキン</t>
    </rPh>
    <phoneticPr fontId="1"/>
  </si>
  <si>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1"/>
  </si>
  <si>
    <t>富山県</t>
    <rPh sb="0" eb="3">
      <t>トヤマケン</t>
    </rPh>
    <phoneticPr fontId="1"/>
  </si>
  <si>
    <t>富山県環境保全基金</t>
    <rPh sb="7" eb="9">
      <t>キキン</t>
    </rPh>
    <phoneticPr fontId="1"/>
  </si>
  <si>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1"/>
  </si>
  <si>
    <t>石川県</t>
    <rPh sb="0" eb="3">
      <t>イシカワケン</t>
    </rPh>
    <phoneticPr fontId="1"/>
  </si>
  <si>
    <t>石川県環境保全基金</t>
    <rPh sb="7" eb="9">
      <t>キキン</t>
    </rPh>
    <phoneticPr fontId="1"/>
  </si>
  <si>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1"/>
  </si>
  <si>
    <t>福井県</t>
    <rPh sb="0" eb="3">
      <t>フクイケン</t>
    </rPh>
    <phoneticPr fontId="1"/>
  </si>
  <si>
    <t>福井県環境保全基金</t>
    <rPh sb="7" eb="9">
      <t>キキン</t>
    </rPh>
    <phoneticPr fontId="1"/>
  </si>
  <si>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1"/>
  </si>
  <si>
    <t>山梨県</t>
    <rPh sb="0" eb="3">
      <t>ヤマナシケン</t>
    </rPh>
    <phoneticPr fontId="1"/>
  </si>
  <si>
    <t>山梨県環境保全基金</t>
    <rPh sb="3" eb="5">
      <t>カンキョウ</t>
    </rPh>
    <rPh sb="5" eb="7">
      <t>ホゼン</t>
    </rPh>
    <rPh sb="7" eb="9">
      <t>キキン</t>
    </rPh>
    <phoneticPr fontId="1"/>
  </si>
  <si>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1"/>
  </si>
  <si>
    <t>長野県</t>
    <rPh sb="0" eb="3">
      <t>ナガノケン</t>
    </rPh>
    <phoneticPr fontId="1"/>
  </si>
  <si>
    <t>環境自然保護基金</t>
    <rPh sb="0" eb="2">
      <t>カンキョウ</t>
    </rPh>
    <rPh sb="2" eb="4">
      <t>シゼン</t>
    </rPh>
    <rPh sb="4" eb="6">
      <t>ホゴ</t>
    </rPh>
    <rPh sb="6" eb="8">
      <t>キキン</t>
    </rPh>
    <phoneticPr fontId="1"/>
  </si>
  <si>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1"/>
  </si>
  <si>
    <t>岐阜県</t>
    <rPh sb="0" eb="3">
      <t>ギフケン</t>
    </rPh>
    <phoneticPr fontId="1"/>
  </si>
  <si>
    <t>岐阜県ふるさと環境保全基金</t>
    <rPh sb="7" eb="9">
      <t>カンキョウ</t>
    </rPh>
    <rPh sb="9" eb="11">
      <t>ホゼン</t>
    </rPh>
    <rPh sb="11" eb="13">
      <t>キキン</t>
    </rPh>
    <phoneticPr fontId="1"/>
  </si>
  <si>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1"/>
  </si>
  <si>
    <t>静岡県</t>
    <rPh sb="0" eb="3">
      <t>シズオカケン</t>
    </rPh>
    <phoneticPr fontId="1"/>
  </si>
  <si>
    <t>静岡県地球環境保全等に関する基金</t>
    <rPh sb="3" eb="5">
      <t>チキュウ</t>
    </rPh>
    <rPh sb="5" eb="7">
      <t>カンキョウ</t>
    </rPh>
    <rPh sb="7" eb="9">
      <t>ホゼン</t>
    </rPh>
    <rPh sb="9" eb="10">
      <t>トウ</t>
    </rPh>
    <rPh sb="11" eb="12">
      <t>カン</t>
    </rPh>
    <rPh sb="14" eb="16">
      <t>キキン</t>
    </rPh>
    <phoneticPr fontId="1"/>
  </si>
  <si>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1"/>
  </si>
  <si>
    <t>愛知県</t>
    <rPh sb="0" eb="3">
      <t>アイチケン</t>
    </rPh>
    <phoneticPr fontId="1"/>
  </si>
  <si>
    <t>環境保全基金</t>
    <rPh sb="4" eb="6">
      <t>キキン</t>
    </rPh>
    <phoneticPr fontId="1"/>
  </si>
  <si>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1"/>
  </si>
  <si>
    <t>三重県</t>
    <rPh sb="0" eb="3">
      <t>ミエケン</t>
    </rPh>
    <phoneticPr fontId="1"/>
  </si>
  <si>
    <t>三重県環境保全基金</t>
  </si>
  <si>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1"/>
  </si>
  <si>
    <t>滋賀県</t>
    <rPh sb="0" eb="3">
      <t>シガケン</t>
    </rPh>
    <phoneticPr fontId="1"/>
  </si>
  <si>
    <t>滋賀県環境保全基金</t>
  </si>
  <si>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1"/>
  </si>
  <si>
    <t>京都府</t>
    <rPh sb="0" eb="3">
      <t>キョウトフ</t>
    </rPh>
    <phoneticPr fontId="1"/>
  </si>
  <si>
    <t>京都府緑と文化の基金</t>
    <rPh sb="3" eb="4">
      <t>ミドリ</t>
    </rPh>
    <rPh sb="5" eb="7">
      <t>ブンカ</t>
    </rPh>
    <rPh sb="8" eb="10">
      <t>キキン</t>
    </rPh>
    <phoneticPr fontId="1"/>
  </si>
  <si>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1"/>
  </si>
  <si>
    <t>大阪府</t>
    <rPh sb="0" eb="3">
      <t>オオサカフ</t>
    </rPh>
    <phoneticPr fontId="1"/>
  </si>
  <si>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1"/>
  </si>
  <si>
    <t>兵庫県</t>
    <rPh sb="0" eb="3">
      <t>ヒョウゴケン</t>
    </rPh>
    <phoneticPr fontId="1"/>
  </si>
  <si>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1"/>
  </si>
  <si>
    <t>奈良県</t>
    <rPh sb="0" eb="3">
      <t>ナラケン</t>
    </rPh>
    <phoneticPr fontId="1"/>
  </si>
  <si>
    <t>奈良県環境保全基金</t>
    <rPh sb="7" eb="9">
      <t>キキン</t>
    </rPh>
    <phoneticPr fontId="1"/>
  </si>
  <si>
    <t>環境の保全に関する事業の推進を図るため</t>
    <rPh sb="0" eb="2">
      <t>カンキョウ</t>
    </rPh>
    <rPh sb="3" eb="5">
      <t>ホゼン</t>
    </rPh>
    <rPh sb="6" eb="7">
      <t>カン</t>
    </rPh>
    <rPh sb="9" eb="11">
      <t>ジギョウ</t>
    </rPh>
    <rPh sb="12" eb="14">
      <t>スイシン</t>
    </rPh>
    <rPh sb="15" eb="16">
      <t>ハカ</t>
    </rPh>
    <phoneticPr fontId="1"/>
  </si>
  <si>
    <t>和歌山県</t>
    <rPh sb="0" eb="4">
      <t>ワカヤマケン</t>
    </rPh>
    <phoneticPr fontId="1"/>
  </si>
  <si>
    <t>和歌山県地域環境保全基金</t>
    <rPh sb="10" eb="12">
      <t>キキン</t>
    </rPh>
    <phoneticPr fontId="1"/>
  </si>
  <si>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1"/>
  </si>
  <si>
    <t>鳥取県</t>
    <rPh sb="0" eb="3">
      <t>トットリケン</t>
    </rPh>
    <phoneticPr fontId="1"/>
  </si>
  <si>
    <t>鳥取県地域環境保全基金</t>
    <rPh sb="9" eb="11">
      <t>キキン</t>
    </rPh>
    <phoneticPr fontId="1"/>
  </si>
  <si>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1"/>
  </si>
  <si>
    <t>島根県</t>
    <rPh sb="0" eb="3">
      <t>シマネケン</t>
    </rPh>
    <phoneticPr fontId="1"/>
  </si>
  <si>
    <t>しまね環境基金</t>
    <rPh sb="3" eb="5">
      <t>カンキョウ</t>
    </rPh>
    <rPh sb="5" eb="7">
      <t>キキン</t>
    </rPh>
    <phoneticPr fontId="1"/>
  </si>
  <si>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1"/>
  </si>
  <si>
    <t>岡山県</t>
    <rPh sb="0" eb="3">
      <t>オカヤマケン</t>
    </rPh>
    <phoneticPr fontId="1"/>
  </si>
  <si>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1"/>
  </si>
  <si>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1"/>
  </si>
  <si>
    <t>広島県</t>
    <rPh sb="0" eb="3">
      <t>ヒロシマケン</t>
    </rPh>
    <phoneticPr fontId="1"/>
  </si>
  <si>
    <t>広島県環境保全基金</t>
    <rPh sb="3" eb="5">
      <t>カンキョウ</t>
    </rPh>
    <rPh sb="5" eb="7">
      <t>ホゼン</t>
    </rPh>
    <rPh sb="7" eb="9">
      <t>キキン</t>
    </rPh>
    <phoneticPr fontId="1"/>
  </si>
  <si>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1"/>
  </si>
  <si>
    <t>徳島県</t>
    <rPh sb="0" eb="3">
      <t>トクシマケン</t>
    </rPh>
    <phoneticPr fontId="1"/>
  </si>
  <si>
    <t>徳島県環境創造基金</t>
    <rPh sb="3" eb="5">
      <t>カンキョウ</t>
    </rPh>
    <rPh sb="5" eb="7">
      <t>ソウゾウ</t>
    </rPh>
    <rPh sb="7" eb="9">
      <t>キキン</t>
    </rPh>
    <phoneticPr fontId="1"/>
  </si>
  <si>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1"/>
  </si>
  <si>
    <t>香川県</t>
    <rPh sb="0" eb="3">
      <t>カガワケン</t>
    </rPh>
    <phoneticPr fontId="1"/>
  </si>
  <si>
    <t>香川県環境保全基金</t>
    <rPh sb="7" eb="9">
      <t>キキン</t>
    </rPh>
    <phoneticPr fontId="1"/>
  </si>
  <si>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1"/>
  </si>
  <si>
    <t>愛媛県</t>
    <rPh sb="0" eb="3">
      <t>エヒメケン</t>
    </rPh>
    <phoneticPr fontId="1"/>
  </si>
  <si>
    <t>愛媛県地域環境保全基金</t>
    <rPh sb="9" eb="11">
      <t>キキン</t>
    </rPh>
    <phoneticPr fontId="1"/>
  </si>
  <si>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1"/>
  </si>
  <si>
    <t>高知県</t>
    <rPh sb="0" eb="3">
      <t>コウチケン</t>
    </rPh>
    <phoneticPr fontId="1"/>
  </si>
  <si>
    <t>高知県地域環境保全基金</t>
    <rPh sb="9" eb="11">
      <t>キキン</t>
    </rPh>
    <phoneticPr fontId="1"/>
  </si>
  <si>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1"/>
  </si>
  <si>
    <t>福岡県</t>
    <rPh sb="0" eb="3">
      <t>フクオカケン</t>
    </rPh>
    <phoneticPr fontId="1"/>
  </si>
  <si>
    <t>福岡県環境保全基金</t>
    <rPh sb="7" eb="9">
      <t>キキン</t>
    </rPh>
    <phoneticPr fontId="1"/>
  </si>
  <si>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1"/>
  </si>
  <si>
    <t>佐賀県</t>
    <rPh sb="0" eb="3">
      <t>サガケン</t>
    </rPh>
    <phoneticPr fontId="1"/>
  </si>
  <si>
    <t>佐賀県環境保全基金</t>
    <rPh sb="7" eb="9">
      <t>キキン</t>
    </rPh>
    <phoneticPr fontId="1"/>
  </si>
  <si>
    <t>本県における環境保全活動を推進するため</t>
    <rPh sb="0" eb="2">
      <t>ホンケン</t>
    </rPh>
    <rPh sb="6" eb="8">
      <t>カンキョウ</t>
    </rPh>
    <rPh sb="8" eb="10">
      <t>ホゼン</t>
    </rPh>
    <rPh sb="10" eb="12">
      <t>カツドウ</t>
    </rPh>
    <rPh sb="13" eb="15">
      <t>スイシン</t>
    </rPh>
    <phoneticPr fontId="1"/>
  </si>
  <si>
    <t>長崎県</t>
    <rPh sb="0" eb="3">
      <t>ナガサキケン</t>
    </rPh>
    <phoneticPr fontId="1"/>
  </si>
  <si>
    <t>長崎県環境美化基金</t>
    <rPh sb="3" eb="5">
      <t>カンキョウ</t>
    </rPh>
    <rPh sb="5" eb="7">
      <t>ビカ</t>
    </rPh>
    <rPh sb="7" eb="9">
      <t>キキン</t>
    </rPh>
    <phoneticPr fontId="1"/>
  </si>
  <si>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1"/>
  </si>
  <si>
    <t>熊本県環境保全基金　</t>
  </si>
  <si>
    <t>環境の保全を図る</t>
    <rPh sb="0" eb="2">
      <t>カンキョウ</t>
    </rPh>
    <rPh sb="3" eb="5">
      <t>ホゼン</t>
    </rPh>
    <rPh sb="6" eb="7">
      <t>ハカ</t>
    </rPh>
    <phoneticPr fontId="1"/>
  </si>
  <si>
    <t>大分県</t>
    <rPh sb="0" eb="3">
      <t>オオイタケン</t>
    </rPh>
    <phoneticPr fontId="1"/>
  </si>
  <si>
    <t>大分県地域環境保全基金</t>
    <rPh sb="9" eb="11">
      <t>キキン</t>
    </rPh>
    <phoneticPr fontId="1"/>
  </si>
  <si>
    <t>地域の環境保全を図ることを目的とする</t>
    <rPh sb="0" eb="2">
      <t>チイキ</t>
    </rPh>
    <rPh sb="3" eb="5">
      <t>カンキョウ</t>
    </rPh>
    <rPh sb="5" eb="7">
      <t>ホゼン</t>
    </rPh>
    <rPh sb="8" eb="9">
      <t>ハカ</t>
    </rPh>
    <rPh sb="13" eb="15">
      <t>モクテキ</t>
    </rPh>
    <phoneticPr fontId="1"/>
  </si>
  <si>
    <t>宮崎県</t>
    <rPh sb="0" eb="3">
      <t>ミヤザキケン</t>
    </rPh>
    <phoneticPr fontId="1"/>
  </si>
  <si>
    <t>宮崎県環境保全基金</t>
    <rPh sb="7" eb="9">
      <t>キキン</t>
    </rPh>
    <phoneticPr fontId="1"/>
  </si>
  <si>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1"/>
  </si>
  <si>
    <t>鹿児島県</t>
    <rPh sb="0" eb="4">
      <t>カゴシマケン</t>
    </rPh>
    <phoneticPr fontId="1"/>
  </si>
  <si>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1"/>
  </si>
  <si>
    <t>沖縄県</t>
    <rPh sb="0" eb="3">
      <t>オキナワケン</t>
    </rPh>
    <phoneticPr fontId="1"/>
  </si>
  <si>
    <t>沖縄県環境保全基金</t>
    <rPh sb="3" eb="5">
      <t>カンキョウ</t>
    </rPh>
    <rPh sb="5" eb="7">
      <t>ホゼン</t>
    </rPh>
    <rPh sb="7" eb="9">
      <t>キキン</t>
    </rPh>
    <phoneticPr fontId="1"/>
  </si>
  <si>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1"/>
  </si>
  <si>
    <t>札幌市</t>
    <rPh sb="0" eb="3">
      <t>サッポロシ</t>
    </rPh>
    <phoneticPr fontId="1"/>
  </si>
  <si>
    <t>環境保全推進基金</t>
    <rPh sb="0" eb="2">
      <t>カンキョウ</t>
    </rPh>
    <rPh sb="2" eb="4">
      <t>ホゼン</t>
    </rPh>
    <rPh sb="4" eb="6">
      <t>スイシン</t>
    </rPh>
    <rPh sb="6" eb="8">
      <t>キキン</t>
    </rPh>
    <phoneticPr fontId="1"/>
  </si>
  <si>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1"/>
  </si>
  <si>
    <t>仙台市</t>
    <rPh sb="0" eb="3">
      <t>センダイシ</t>
    </rPh>
    <phoneticPr fontId="1"/>
  </si>
  <si>
    <t>仙台市環境保全基金</t>
  </si>
  <si>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1"/>
  </si>
  <si>
    <t>横浜市</t>
    <rPh sb="0" eb="3">
      <t>ヨコハマシ</t>
    </rPh>
    <phoneticPr fontId="1"/>
  </si>
  <si>
    <t>横浜環境保全基金</t>
    <rPh sb="6" eb="8">
      <t>キキン</t>
    </rPh>
    <phoneticPr fontId="1"/>
  </si>
  <si>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1"/>
  </si>
  <si>
    <t>川崎市</t>
    <rPh sb="0" eb="3">
      <t>カワサキシ</t>
    </rPh>
    <phoneticPr fontId="1"/>
  </si>
  <si>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1"/>
  </si>
  <si>
    <t>名古屋市</t>
    <rPh sb="0" eb="4">
      <t>ナゴヤシ</t>
    </rPh>
    <phoneticPr fontId="1"/>
  </si>
  <si>
    <t>環境保全に関する事業の資金に充てるため</t>
    <rPh sb="0" eb="2">
      <t>カンキョウ</t>
    </rPh>
    <rPh sb="2" eb="4">
      <t>ホゼン</t>
    </rPh>
    <rPh sb="5" eb="6">
      <t>カン</t>
    </rPh>
    <rPh sb="8" eb="10">
      <t>ジギョウ</t>
    </rPh>
    <rPh sb="11" eb="13">
      <t>シキン</t>
    </rPh>
    <rPh sb="14" eb="15">
      <t>ア</t>
    </rPh>
    <phoneticPr fontId="1"/>
  </si>
  <si>
    <t>京都市</t>
    <rPh sb="0" eb="3">
      <t>キョウトシ</t>
    </rPh>
    <phoneticPr fontId="1"/>
  </si>
  <si>
    <t>京都市環境共生市民協働事業基金</t>
    <rPh sb="3" eb="5">
      <t>カンキョウ</t>
    </rPh>
    <rPh sb="5" eb="7">
      <t>キョウセイ</t>
    </rPh>
    <rPh sb="7" eb="9">
      <t>シミン</t>
    </rPh>
    <rPh sb="9" eb="11">
      <t>キョウドウ</t>
    </rPh>
    <rPh sb="11" eb="13">
      <t>ジギョウ</t>
    </rPh>
    <rPh sb="13" eb="15">
      <t>キキン</t>
    </rPh>
    <phoneticPr fontId="1"/>
  </si>
  <si>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1"/>
  </si>
  <si>
    <t>大阪市</t>
    <rPh sb="0" eb="3">
      <t>オオサカシ</t>
    </rPh>
    <phoneticPr fontId="1"/>
  </si>
  <si>
    <t>大阪市環境創造基金</t>
    <rPh sb="3" eb="5">
      <t>カンキョウ</t>
    </rPh>
    <rPh sb="5" eb="7">
      <t>ソウゾウ</t>
    </rPh>
    <rPh sb="7" eb="9">
      <t>キキン</t>
    </rPh>
    <phoneticPr fontId="1"/>
  </si>
  <si>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1"/>
  </si>
  <si>
    <t>神戸市</t>
    <rPh sb="0" eb="3">
      <t>コウベシ</t>
    </rPh>
    <phoneticPr fontId="1"/>
  </si>
  <si>
    <t>神戸市環境事業基金</t>
    <rPh sb="3" eb="5">
      <t>カンキョウ</t>
    </rPh>
    <rPh sb="5" eb="7">
      <t>ジギョウ</t>
    </rPh>
    <rPh sb="7" eb="9">
      <t>キキン</t>
    </rPh>
    <phoneticPr fontId="1"/>
  </si>
  <si>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1"/>
  </si>
  <si>
    <t>広島市</t>
    <rPh sb="0" eb="3">
      <t>ヒロシマシ</t>
    </rPh>
    <phoneticPr fontId="1"/>
  </si>
  <si>
    <t>広島市環境保全事業基金</t>
    <rPh sb="3" eb="5">
      <t>カンキョウ</t>
    </rPh>
    <rPh sb="5" eb="7">
      <t>ホゼン</t>
    </rPh>
    <rPh sb="7" eb="9">
      <t>ジギョウ</t>
    </rPh>
    <rPh sb="9" eb="11">
      <t>キキン</t>
    </rPh>
    <phoneticPr fontId="1"/>
  </si>
  <si>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1"/>
  </si>
  <si>
    <t>北九州市</t>
    <rPh sb="0" eb="4">
      <t>キタキュウシュウシ</t>
    </rPh>
    <phoneticPr fontId="1"/>
  </si>
  <si>
    <t>北九州市環境保全基金</t>
    <rPh sb="8" eb="10">
      <t>キキン</t>
    </rPh>
    <phoneticPr fontId="1"/>
  </si>
  <si>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1"/>
  </si>
  <si>
    <t>【個別表】平成31年度基金造成団体別基金執行状況（003地域環境保全基金（平成元年地域環境保全対策費補助金））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</si>
</sst>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4" borderId="14"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0" fontId="3" fillId="5" borderId="0" xfId="0" applyFont="1" applyFill="1">
      <alignmen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0" fontId="2" fillId="0" borderId="0" xfId="0" applyFont="1" applyAlignment="1">
      <alignment vertical="center" wrapText="1"/>
    </xf>
    <xf numFmtId="41" fontId="20" fillId="0" borderId="6"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4"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3" fillId="0" borderId="9" xfId="0" applyFont="1" applyBorder="1" applyAlignment="1">
      <alignment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E132"/>
  <sheetViews>
    <sheetView tabSelected="1" view="pageBreakPreview" zoomScale="85" zoomScaleNormal="100" zoomScaleSheetLayoutView="85" workbookViewId="0">
      <pane xSplit="2" ySplit="8" topLeftCell="C9" activePane="bottomRight" state="frozen"/>
      <selection activeCell="B7" sqref="B7"/>
      <selection pane="topRight" activeCell="B7" sqref="B7"/>
      <selection pane="bottomLeft" activeCell="B7" sqref="B7"/>
      <selection pane="bottomRight" activeCell="X1" sqref="X1"/>
    </sheetView>
  </sheetViews>
  <sheetFormatPr defaultColWidth="9" defaultRowHeight="13.5" outlineLevelRow="1" x14ac:dyDescent="0.15"/>
  <cols>
    <col min="1" max="1" width="4.125" style="1" customWidth="1"/>
    <col min="2" max="2" width="7.875" style="1" customWidth="1"/>
    <col min="3" max="3" width="17.875" style="1" customWidth="1"/>
    <col min="4" max="4" width="33" style="58" customWidth="1"/>
    <col min="5" max="7" width="9" style="1" customWidth="1"/>
    <col min="8" max="8" width="11.5" style="1" customWidth="1"/>
    <col min="9" max="12" width="9" style="1" customWidth="1"/>
    <col min="13" max="13" width="13.5" style="1" customWidth="1"/>
    <col min="14" max="16" width="9" style="1" customWidth="1"/>
    <col min="17" max="17" width="9.5" style="1" customWidth="1"/>
    <col min="18" max="24" width="8" style="1" customWidth="1"/>
    <col min="25" max="25" width="9" style="31"/>
    <col min="26" max="16384" width="9" style="1"/>
  </cols>
  <sheetData>
    <row r="1" spans="1:27" ht="20.25" customHeight="1" x14ac:dyDescent="0.15">
      <c r="A1" s="37" t="s">
        <v>207</v>
      </c>
      <c r="B1" s="37"/>
    </row>
    <row r="2" spans="1:27" ht="20.25" customHeight="1" thickBot="1" x14ac:dyDescent="0.2">
      <c r="A2" s="49" t="s">
        <v>46</v>
      </c>
      <c r="B2" s="37"/>
    </row>
    <row r="3" spans="1:27" s="2" customFormat="1" ht="12.75" customHeight="1" x14ac:dyDescent="0.15">
      <c r="A3" s="60" t="s">
        <v>2</v>
      </c>
      <c r="B3" s="60" t="s">
        <v>38</v>
      </c>
      <c r="C3" s="60" t="s">
        <v>15</v>
      </c>
      <c r="D3" s="60" t="s">
        <v>39</v>
      </c>
      <c r="E3" s="65" t="s">
        <v>40</v>
      </c>
      <c r="F3" s="66"/>
      <c r="G3" s="65" t="s">
        <v>41</v>
      </c>
      <c r="H3" s="69"/>
      <c r="I3" s="69"/>
      <c r="J3" s="69"/>
      <c r="K3" s="69"/>
      <c r="L3" s="69"/>
      <c r="M3" s="69"/>
      <c r="N3" s="88" t="s">
        <v>42</v>
      </c>
      <c r="O3" s="65" t="s">
        <v>43</v>
      </c>
      <c r="P3" s="66"/>
      <c r="Q3" s="65" t="s">
        <v>44</v>
      </c>
      <c r="R3" s="91"/>
      <c r="S3" s="91"/>
      <c r="T3" s="91"/>
      <c r="U3" s="91"/>
      <c r="V3" s="65" t="s">
        <v>45</v>
      </c>
      <c r="W3" s="91"/>
      <c r="X3" s="92"/>
      <c r="Y3" s="32"/>
    </row>
    <row r="4" spans="1:27" s="2" customFormat="1" ht="12" customHeight="1" x14ac:dyDescent="0.15">
      <c r="A4" s="61"/>
      <c r="B4" s="63"/>
      <c r="C4" s="61"/>
      <c r="D4" s="63"/>
      <c r="E4" s="67"/>
      <c r="F4" s="68"/>
      <c r="G4" s="70"/>
      <c r="H4" s="71"/>
      <c r="I4" s="71"/>
      <c r="J4" s="71"/>
      <c r="K4" s="71"/>
      <c r="L4" s="71"/>
      <c r="M4" s="71"/>
      <c r="N4" s="89"/>
      <c r="O4" s="67"/>
      <c r="P4" s="68"/>
      <c r="Q4" s="17" t="s">
        <v>11</v>
      </c>
      <c r="R4" s="93" t="s">
        <v>1</v>
      </c>
      <c r="S4" s="93" t="s">
        <v>9</v>
      </c>
      <c r="T4" s="96" t="s">
        <v>0</v>
      </c>
      <c r="U4" s="99" t="s">
        <v>13</v>
      </c>
      <c r="V4" s="102" t="s">
        <v>1</v>
      </c>
      <c r="W4" s="96" t="s">
        <v>9</v>
      </c>
      <c r="X4" s="72" t="s">
        <v>0</v>
      </c>
      <c r="Y4" s="32"/>
    </row>
    <row r="5" spans="1:27" s="2" customFormat="1" ht="13.5" customHeight="1" x14ac:dyDescent="0.15">
      <c r="A5" s="61"/>
      <c r="B5" s="63"/>
      <c r="C5" s="61"/>
      <c r="D5" s="63"/>
      <c r="E5" s="23"/>
      <c r="F5" s="22"/>
      <c r="G5" s="7" t="s">
        <v>6</v>
      </c>
      <c r="H5" s="8"/>
      <c r="I5" s="8"/>
      <c r="J5" s="8"/>
      <c r="K5" s="8"/>
      <c r="L5" s="8"/>
      <c r="M5" s="75" t="s">
        <v>7</v>
      </c>
      <c r="N5" s="89"/>
      <c r="O5" s="23"/>
      <c r="P5" s="22"/>
      <c r="Q5" s="78" t="s">
        <v>10</v>
      </c>
      <c r="R5" s="94"/>
      <c r="S5" s="94"/>
      <c r="T5" s="97"/>
      <c r="U5" s="100"/>
      <c r="V5" s="103"/>
      <c r="W5" s="97"/>
      <c r="X5" s="73"/>
      <c r="Y5" s="32"/>
    </row>
    <row r="6" spans="1:27" s="2" customFormat="1" ht="12" customHeight="1" x14ac:dyDescent="0.15">
      <c r="A6" s="61"/>
      <c r="B6" s="63"/>
      <c r="C6" s="61"/>
      <c r="D6" s="63"/>
      <c r="E6" s="23"/>
      <c r="F6" s="80" t="s">
        <v>4</v>
      </c>
      <c r="G6" s="23"/>
      <c r="H6" s="5" t="s">
        <v>3</v>
      </c>
      <c r="I6" s="38"/>
      <c r="J6" s="38"/>
      <c r="K6" s="38"/>
      <c r="L6" s="39"/>
      <c r="M6" s="76"/>
      <c r="N6" s="89"/>
      <c r="O6" s="23"/>
      <c r="P6" s="80" t="s">
        <v>4</v>
      </c>
      <c r="Q6" s="79"/>
      <c r="R6" s="95"/>
      <c r="S6" s="95"/>
      <c r="T6" s="98"/>
      <c r="U6" s="101"/>
      <c r="V6" s="104"/>
      <c r="W6" s="98"/>
      <c r="X6" s="74"/>
      <c r="Y6" s="32"/>
    </row>
    <row r="7" spans="1:27" s="2" customFormat="1" ht="12" customHeight="1" x14ac:dyDescent="0.15">
      <c r="A7" s="61"/>
      <c r="B7" s="63"/>
      <c r="C7" s="61"/>
      <c r="D7" s="63"/>
      <c r="E7" s="23"/>
      <c r="F7" s="81"/>
      <c r="G7" s="23"/>
      <c r="H7" s="21" t="s">
        <v>5</v>
      </c>
      <c r="I7" s="83" t="s">
        <v>37</v>
      </c>
      <c r="J7" s="84"/>
      <c r="K7" s="85"/>
      <c r="L7" s="86" t="s">
        <v>18</v>
      </c>
      <c r="M7" s="76"/>
      <c r="N7" s="89"/>
      <c r="O7" s="23"/>
      <c r="P7" s="81"/>
      <c r="Q7" s="12" t="s">
        <v>12</v>
      </c>
      <c r="R7" s="13" t="s">
        <v>12</v>
      </c>
      <c r="S7" s="13" t="s">
        <v>12</v>
      </c>
      <c r="T7" s="14" t="s">
        <v>12</v>
      </c>
      <c r="U7" s="15" t="s">
        <v>12</v>
      </c>
      <c r="V7" s="19" t="s">
        <v>12</v>
      </c>
      <c r="W7" s="14" t="s">
        <v>12</v>
      </c>
      <c r="X7" s="15" t="s">
        <v>12</v>
      </c>
      <c r="Y7" s="33" t="s">
        <v>12</v>
      </c>
    </row>
    <row r="8" spans="1:27" s="2" customFormat="1" ht="12.75" customHeight="1" thickBot="1" x14ac:dyDescent="0.2">
      <c r="A8" s="62"/>
      <c r="B8" s="64"/>
      <c r="C8" s="62"/>
      <c r="D8" s="64"/>
      <c r="E8" s="4"/>
      <c r="F8" s="82"/>
      <c r="G8" s="4"/>
      <c r="H8" s="6"/>
      <c r="I8" s="50" t="s">
        <v>16</v>
      </c>
      <c r="J8" s="50" t="s">
        <v>17</v>
      </c>
      <c r="K8" s="50" t="s">
        <v>19</v>
      </c>
      <c r="L8" s="87"/>
      <c r="M8" s="77"/>
      <c r="N8" s="90"/>
      <c r="O8" s="4"/>
      <c r="P8" s="82"/>
      <c r="Q8" s="9" t="s">
        <v>8</v>
      </c>
      <c r="R8" s="10" t="s">
        <v>8</v>
      </c>
      <c r="S8" s="10" t="s">
        <v>8</v>
      </c>
      <c r="T8" s="11" t="s">
        <v>8</v>
      </c>
      <c r="U8" s="16" t="s">
        <v>8</v>
      </c>
      <c r="V8" s="18" t="s">
        <v>8</v>
      </c>
      <c r="W8" s="11" t="s">
        <v>8</v>
      </c>
      <c r="X8" s="20" t="s">
        <v>8</v>
      </c>
      <c r="Y8" s="34" t="s">
        <v>8</v>
      </c>
    </row>
    <row r="9" spans="1:27" s="2" customFormat="1" ht="18" customHeight="1" x14ac:dyDescent="0.15">
      <c r="A9" s="111">
        <v>1</v>
      </c>
      <c r="B9" s="113" t="s">
        <v>52</v>
      </c>
      <c r="C9" s="115" t="s">
        <v>53</v>
      </c>
      <c r="D9" s="117" t="s">
        <v>54</v>
      </c>
      <c r="E9" s="119">
        <v>600</v>
      </c>
      <c r="F9" s="109">
        <v>200</v>
      </c>
      <c r="G9" s="119">
        <v>3</v>
      </c>
      <c r="H9" s="105">
        <f>F9/E9*G9</f>
        <v>1</v>
      </c>
      <c r="I9" s="105">
        <v>0</v>
      </c>
      <c r="J9" s="105">
        <v>0</v>
      </c>
      <c r="K9" s="105">
        <v>0</v>
      </c>
      <c r="L9" s="105">
        <f>H9</f>
        <v>1</v>
      </c>
      <c r="M9" s="105">
        <v>3</v>
      </c>
      <c r="N9" s="132">
        <v>0</v>
      </c>
      <c r="O9" s="107">
        <f>+(+E9+G9)-(M9+N9)</f>
        <v>600</v>
      </c>
      <c r="P9" s="109">
        <v>200</v>
      </c>
      <c r="Q9" s="51">
        <v>0</v>
      </c>
      <c r="R9" s="52">
        <v>0</v>
      </c>
      <c r="S9" s="52">
        <v>0</v>
      </c>
      <c r="T9" s="53">
        <v>0</v>
      </c>
      <c r="U9" s="52">
        <v>3</v>
      </c>
      <c r="V9" s="24">
        <v>0</v>
      </c>
      <c r="W9" s="25">
        <v>0</v>
      </c>
      <c r="X9" s="26">
        <v>0</v>
      </c>
      <c r="Y9" s="35" t="s">
        <v>12</v>
      </c>
      <c r="AA9" s="54"/>
    </row>
    <row r="10" spans="1:27" s="2" customFormat="1" ht="18" customHeight="1" thickBot="1" x14ac:dyDescent="0.2">
      <c r="A10" s="112"/>
      <c r="B10" s="114"/>
      <c r="C10" s="116"/>
      <c r="D10" s="118"/>
      <c r="E10" s="120"/>
      <c r="F10" s="110"/>
      <c r="G10" s="120"/>
      <c r="H10" s="106"/>
      <c r="I10" s="106"/>
      <c r="J10" s="106"/>
      <c r="K10" s="106"/>
      <c r="L10" s="106"/>
      <c r="M10" s="106"/>
      <c r="N10" s="133"/>
      <c r="O10" s="108"/>
      <c r="P10" s="110"/>
      <c r="Q10" s="55">
        <v>0</v>
      </c>
      <c r="R10" s="56">
        <v>0</v>
      </c>
      <c r="S10" s="56">
        <v>0</v>
      </c>
      <c r="T10" s="57">
        <v>0</v>
      </c>
      <c r="U10" s="56">
        <f>M9-Q10</f>
        <v>3</v>
      </c>
      <c r="V10" s="42">
        <v>0</v>
      </c>
      <c r="W10" s="43">
        <v>0</v>
      </c>
      <c r="X10" s="44">
        <v>0</v>
      </c>
      <c r="Y10" s="36" t="s">
        <v>8</v>
      </c>
    </row>
    <row r="11" spans="1:27" s="2" customFormat="1" ht="24" customHeight="1" x14ac:dyDescent="0.15">
      <c r="A11" s="111">
        <v>2</v>
      </c>
      <c r="B11" s="113" t="s">
        <v>55</v>
      </c>
      <c r="C11" s="115" t="s">
        <v>56</v>
      </c>
      <c r="D11" s="117" t="s">
        <v>57</v>
      </c>
      <c r="E11" s="119">
        <v>2008.691</v>
      </c>
      <c r="F11" s="109">
        <v>200.869</v>
      </c>
      <c r="G11" s="119">
        <v>0.40100000000000002</v>
      </c>
      <c r="H11" s="105">
        <v>0.04</v>
      </c>
      <c r="I11" s="105">
        <v>0</v>
      </c>
      <c r="J11" s="105">
        <v>0</v>
      </c>
      <c r="K11" s="105">
        <v>0</v>
      </c>
      <c r="L11" s="105">
        <f t="shared" ref="L11" si="0">H11</f>
        <v>0.04</v>
      </c>
      <c r="M11" s="123">
        <v>30.48</v>
      </c>
      <c r="N11" s="132">
        <v>0</v>
      </c>
      <c r="O11" s="107">
        <f>+(+E11+G11)-(M11+N11)</f>
        <v>1978.6120000000001</v>
      </c>
      <c r="P11" s="109">
        <v>200.839</v>
      </c>
      <c r="Q11" s="51">
        <v>0</v>
      </c>
      <c r="R11" s="52">
        <v>0</v>
      </c>
      <c r="S11" s="52">
        <v>0</v>
      </c>
      <c r="T11" s="53">
        <v>0</v>
      </c>
      <c r="U11" s="52">
        <v>2</v>
      </c>
      <c r="V11" s="24">
        <v>0</v>
      </c>
      <c r="W11" s="25">
        <v>0</v>
      </c>
      <c r="X11" s="26">
        <v>0</v>
      </c>
      <c r="Y11" s="35" t="s">
        <v>12</v>
      </c>
      <c r="AA11" s="54"/>
    </row>
    <row r="12" spans="1:27" s="2" customFormat="1" ht="24" customHeight="1" thickBot="1" x14ac:dyDescent="0.2">
      <c r="A12" s="112"/>
      <c r="B12" s="114"/>
      <c r="C12" s="116"/>
      <c r="D12" s="118"/>
      <c r="E12" s="120"/>
      <c r="F12" s="110"/>
      <c r="G12" s="120"/>
      <c r="H12" s="106"/>
      <c r="I12" s="121"/>
      <c r="J12" s="121"/>
      <c r="K12" s="121"/>
      <c r="L12" s="121"/>
      <c r="M12" s="124"/>
      <c r="N12" s="133"/>
      <c r="O12" s="122"/>
      <c r="P12" s="110"/>
      <c r="Q12" s="55">
        <v>0</v>
      </c>
      <c r="R12" s="56">
        <v>0</v>
      </c>
      <c r="S12" s="56">
        <v>0</v>
      </c>
      <c r="T12" s="57">
        <v>0</v>
      </c>
      <c r="U12" s="56">
        <f>M11-Q12</f>
        <v>30.48</v>
      </c>
      <c r="V12" s="42">
        <v>0</v>
      </c>
      <c r="W12" s="43">
        <v>0</v>
      </c>
      <c r="X12" s="44">
        <v>0</v>
      </c>
      <c r="Y12" s="36" t="s">
        <v>8</v>
      </c>
    </row>
    <row r="13" spans="1:27" s="2" customFormat="1" ht="18" customHeight="1" x14ac:dyDescent="0.15">
      <c r="A13" s="111">
        <v>3</v>
      </c>
      <c r="B13" s="113" t="s">
        <v>50</v>
      </c>
      <c r="C13" s="115" t="s">
        <v>58</v>
      </c>
      <c r="D13" s="117" t="s">
        <v>59</v>
      </c>
      <c r="E13" s="119">
        <v>420.48</v>
      </c>
      <c r="F13" s="109">
        <v>200.297</v>
      </c>
      <c r="G13" s="119">
        <v>3.1949999999999998</v>
      </c>
      <c r="H13" s="105">
        <v>1.0980000000000001</v>
      </c>
      <c r="I13" s="105">
        <v>0</v>
      </c>
      <c r="J13" s="105">
        <v>0</v>
      </c>
      <c r="K13" s="105">
        <v>0</v>
      </c>
      <c r="L13" s="105">
        <f t="shared" ref="L13" si="1">H13</f>
        <v>1.0980000000000001</v>
      </c>
      <c r="M13" s="123">
        <v>8.9830000000000005</v>
      </c>
      <c r="N13" s="132">
        <v>0</v>
      </c>
      <c r="O13" s="107">
        <f>+(+E13+G13)-(M13+N13)</f>
        <v>414.69200000000001</v>
      </c>
      <c r="P13" s="109">
        <v>200</v>
      </c>
      <c r="Q13" s="51">
        <v>0</v>
      </c>
      <c r="R13" s="52">
        <v>0</v>
      </c>
      <c r="S13" s="52">
        <v>0</v>
      </c>
      <c r="T13" s="53">
        <v>0</v>
      </c>
      <c r="U13" s="52">
        <v>6</v>
      </c>
      <c r="V13" s="24">
        <v>0</v>
      </c>
      <c r="W13" s="25">
        <v>0</v>
      </c>
      <c r="X13" s="26">
        <v>0</v>
      </c>
      <c r="Y13" s="35" t="s">
        <v>12</v>
      </c>
      <c r="AA13" s="54"/>
    </row>
    <row r="14" spans="1:27" s="2" customFormat="1" ht="18" customHeight="1" thickBot="1" x14ac:dyDescent="0.2">
      <c r="A14" s="112"/>
      <c r="B14" s="114"/>
      <c r="C14" s="116"/>
      <c r="D14" s="118"/>
      <c r="E14" s="120"/>
      <c r="F14" s="110"/>
      <c r="G14" s="120"/>
      <c r="H14" s="106"/>
      <c r="I14" s="121"/>
      <c r="J14" s="121"/>
      <c r="K14" s="121"/>
      <c r="L14" s="121"/>
      <c r="M14" s="124"/>
      <c r="N14" s="133"/>
      <c r="O14" s="108"/>
      <c r="P14" s="110"/>
      <c r="Q14" s="55">
        <v>0</v>
      </c>
      <c r="R14" s="56">
        <v>0</v>
      </c>
      <c r="S14" s="56">
        <v>0</v>
      </c>
      <c r="T14" s="57">
        <v>0</v>
      </c>
      <c r="U14" s="56">
        <f>M13-Q14</f>
        <v>8.9830000000000005</v>
      </c>
      <c r="V14" s="42">
        <v>0</v>
      </c>
      <c r="W14" s="43">
        <v>0</v>
      </c>
      <c r="X14" s="44">
        <v>0</v>
      </c>
      <c r="Y14" s="36" t="s">
        <v>8</v>
      </c>
    </row>
    <row r="15" spans="1:27" s="2" customFormat="1" ht="18" customHeight="1" x14ac:dyDescent="0.15">
      <c r="A15" s="111">
        <v>4</v>
      </c>
      <c r="B15" s="113" t="s">
        <v>51</v>
      </c>
      <c r="C15" s="115" t="s">
        <v>60</v>
      </c>
      <c r="D15" s="117" t="s">
        <v>61</v>
      </c>
      <c r="E15" s="119">
        <v>1289.2619999999999</v>
      </c>
      <c r="F15" s="109">
        <v>200</v>
      </c>
      <c r="G15" s="119">
        <v>2000.2570000000001</v>
      </c>
      <c r="H15" s="105">
        <f>ROUND(F15/E15*0.256862,3)</f>
        <v>0.04</v>
      </c>
      <c r="I15" s="105">
        <v>0</v>
      </c>
      <c r="J15" s="105">
        <v>0</v>
      </c>
      <c r="K15" s="105">
        <v>0</v>
      </c>
      <c r="L15" s="105">
        <f t="shared" ref="L15" si="2">H15</f>
        <v>0.04</v>
      </c>
      <c r="M15" s="123">
        <v>400.02699999999999</v>
      </c>
      <c r="N15" s="132">
        <v>0</v>
      </c>
      <c r="O15" s="107">
        <f>+(+E15+G15)-(M15+N15)</f>
        <v>2889.4920000000002</v>
      </c>
      <c r="P15" s="109">
        <v>200</v>
      </c>
      <c r="Q15" s="51">
        <v>0</v>
      </c>
      <c r="R15" s="52">
        <v>0</v>
      </c>
      <c r="S15" s="52">
        <v>0</v>
      </c>
      <c r="T15" s="53">
        <v>0</v>
      </c>
      <c r="U15" s="52">
        <v>11</v>
      </c>
      <c r="V15" s="24">
        <v>0</v>
      </c>
      <c r="W15" s="25">
        <v>0</v>
      </c>
      <c r="X15" s="26">
        <v>0</v>
      </c>
      <c r="Y15" s="35" t="s">
        <v>12</v>
      </c>
      <c r="AA15" s="54"/>
    </row>
    <row r="16" spans="1:27" s="2" customFormat="1" ht="18" customHeight="1" thickBot="1" x14ac:dyDescent="0.2">
      <c r="A16" s="112"/>
      <c r="B16" s="114"/>
      <c r="C16" s="116"/>
      <c r="D16" s="118"/>
      <c r="E16" s="120"/>
      <c r="F16" s="110"/>
      <c r="G16" s="120"/>
      <c r="H16" s="106"/>
      <c r="I16" s="121"/>
      <c r="J16" s="121"/>
      <c r="K16" s="121"/>
      <c r="L16" s="121"/>
      <c r="M16" s="124"/>
      <c r="N16" s="133"/>
      <c r="O16" s="108"/>
      <c r="P16" s="110"/>
      <c r="Q16" s="55">
        <v>0</v>
      </c>
      <c r="R16" s="56">
        <v>0</v>
      </c>
      <c r="S16" s="56">
        <v>0</v>
      </c>
      <c r="T16" s="57">
        <v>0</v>
      </c>
      <c r="U16" s="56">
        <f>M15-Q16</f>
        <v>400.02699999999999</v>
      </c>
      <c r="V16" s="42">
        <v>0</v>
      </c>
      <c r="W16" s="43">
        <v>0</v>
      </c>
      <c r="X16" s="44">
        <v>0</v>
      </c>
      <c r="Y16" s="36" t="s">
        <v>8</v>
      </c>
    </row>
    <row r="17" spans="1:27" s="2" customFormat="1" ht="27" customHeight="1" x14ac:dyDescent="0.15">
      <c r="A17" s="111">
        <v>5</v>
      </c>
      <c r="B17" s="113" t="s">
        <v>62</v>
      </c>
      <c r="C17" s="115" t="s">
        <v>63</v>
      </c>
      <c r="D17" s="117" t="s">
        <v>64</v>
      </c>
      <c r="E17" s="119">
        <v>340.86399999999998</v>
      </c>
      <c r="F17" s="109">
        <v>170.43199999999999</v>
      </c>
      <c r="G17" s="119">
        <v>0.26500000000000001</v>
      </c>
      <c r="H17" s="105">
        <f>ROUND(F17/E17*G17,3)</f>
        <v>0.13300000000000001</v>
      </c>
      <c r="I17" s="105">
        <v>0</v>
      </c>
      <c r="J17" s="105">
        <v>0</v>
      </c>
      <c r="K17" s="105">
        <v>0</v>
      </c>
      <c r="L17" s="105">
        <f t="shared" ref="L17" si="3">H17</f>
        <v>0.13300000000000001</v>
      </c>
      <c r="M17" s="123">
        <v>8.7929999999999993</v>
      </c>
      <c r="N17" s="132">
        <v>0</v>
      </c>
      <c r="O17" s="107">
        <f>+(+E17+G17)-(M17+N17)</f>
        <v>332.33599999999996</v>
      </c>
      <c r="P17" s="109">
        <v>166.16800000000001</v>
      </c>
      <c r="Q17" s="51">
        <v>1</v>
      </c>
      <c r="R17" s="52">
        <v>0</v>
      </c>
      <c r="S17" s="52">
        <v>0</v>
      </c>
      <c r="T17" s="53">
        <v>0</v>
      </c>
      <c r="U17" s="52">
        <v>5</v>
      </c>
      <c r="V17" s="24">
        <v>0</v>
      </c>
      <c r="W17" s="25">
        <v>0</v>
      </c>
      <c r="X17" s="26">
        <v>0</v>
      </c>
      <c r="Y17" s="35" t="s">
        <v>12</v>
      </c>
      <c r="AA17" s="54"/>
    </row>
    <row r="18" spans="1:27" s="2" customFormat="1" ht="27" customHeight="1" thickBot="1" x14ac:dyDescent="0.2">
      <c r="A18" s="112"/>
      <c r="B18" s="114"/>
      <c r="C18" s="116"/>
      <c r="D18" s="118"/>
      <c r="E18" s="120"/>
      <c r="F18" s="110"/>
      <c r="G18" s="120"/>
      <c r="H18" s="106"/>
      <c r="I18" s="121"/>
      <c r="J18" s="121"/>
      <c r="K18" s="121"/>
      <c r="L18" s="121"/>
      <c r="M18" s="124"/>
      <c r="N18" s="133"/>
      <c r="O18" s="108"/>
      <c r="P18" s="110"/>
      <c r="Q18" s="55">
        <v>1.1299999999999999</v>
      </c>
      <c r="R18" s="56">
        <v>0</v>
      </c>
      <c r="S18" s="56">
        <v>0</v>
      </c>
      <c r="T18" s="57">
        <v>0</v>
      </c>
      <c r="U18" s="56">
        <f>M17-Q18</f>
        <v>7.6629999999999994</v>
      </c>
      <c r="V18" s="42">
        <v>0</v>
      </c>
      <c r="W18" s="43">
        <v>0</v>
      </c>
      <c r="X18" s="44">
        <v>0</v>
      </c>
      <c r="Y18" s="36" t="s">
        <v>8</v>
      </c>
    </row>
    <row r="19" spans="1:27" s="2" customFormat="1" ht="18" customHeight="1" x14ac:dyDescent="0.15">
      <c r="A19" s="111">
        <v>6</v>
      </c>
      <c r="B19" s="113" t="s">
        <v>65</v>
      </c>
      <c r="C19" s="115" t="s">
        <v>66</v>
      </c>
      <c r="D19" s="117" t="s">
        <v>67</v>
      </c>
      <c r="E19" s="119">
        <v>399.59899999999999</v>
      </c>
      <c r="F19" s="109">
        <v>199.06100000000001</v>
      </c>
      <c r="G19" s="119">
        <v>4.3890000000000002</v>
      </c>
      <c r="H19" s="105">
        <f>ROUND(F19/E19*0.071716,3)</f>
        <v>3.5999999999999997E-2</v>
      </c>
      <c r="I19" s="105">
        <v>0</v>
      </c>
      <c r="J19" s="105">
        <v>0</v>
      </c>
      <c r="K19" s="105">
        <v>0</v>
      </c>
      <c r="L19" s="105">
        <f t="shared" ref="L19" si="4">H19</f>
        <v>3.5999999999999997E-2</v>
      </c>
      <c r="M19" s="123">
        <v>11.611000000000001</v>
      </c>
      <c r="N19" s="132">
        <v>0</v>
      </c>
      <c r="O19" s="107">
        <f>+(+E19+G19)-(M19+N19)</f>
        <v>392.37700000000001</v>
      </c>
      <c r="P19" s="109">
        <v>194.24299999999999</v>
      </c>
      <c r="Q19" s="51">
        <v>2</v>
      </c>
      <c r="R19" s="52">
        <v>0</v>
      </c>
      <c r="S19" s="52">
        <v>0</v>
      </c>
      <c r="T19" s="53">
        <v>0</v>
      </c>
      <c r="U19" s="52">
        <v>7</v>
      </c>
      <c r="V19" s="24">
        <v>0</v>
      </c>
      <c r="W19" s="25">
        <v>0</v>
      </c>
      <c r="X19" s="26">
        <v>0</v>
      </c>
      <c r="Y19" s="35" t="s">
        <v>12</v>
      </c>
    </row>
    <row r="20" spans="1:27" s="2" customFormat="1" ht="18" customHeight="1" thickBot="1" x14ac:dyDescent="0.2">
      <c r="A20" s="112"/>
      <c r="B20" s="114"/>
      <c r="C20" s="116"/>
      <c r="D20" s="118"/>
      <c r="E20" s="120"/>
      <c r="F20" s="110"/>
      <c r="G20" s="120"/>
      <c r="H20" s="106"/>
      <c r="I20" s="121"/>
      <c r="J20" s="121"/>
      <c r="K20" s="121"/>
      <c r="L20" s="121"/>
      <c r="M20" s="124"/>
      <c r="N20" s="133"/>
      <c r="O20" s="108"/>
      <c r="P20" s="110"/>
      <c r="Q20" s="55">
        <f>ROUND(1.303468+0.6,3)</f>
        <v>1.903</v>
      </c>
      <c r="R20" s="56">
        <v>0</v>
      </c>
      <c r="S20" s="56">
        <v>0</v>
      </c>
      <c r="T20" s="57">
        <v>0</v>
      </c>
      <c r="U20" s="56">
        <f>M19-Q20</f>
        <v>9.7080000000000002</v>
      </c>
      <c r="V20" s="42">
        <v>0</v>
      </c>
      <c r="W20" s="43">
        <v>0</v>
      </c>
      <c r="X20" s="44">
        <v>0</v>
      </c>
      <c r="Y20" s="36" t="s">
        <v>8</v>
      </c>
    </row>
    <row r="21" spans="1:27" s="2" customFormat="1" ht="18" customHeight="1" x14ac:dyDescent="0.15">
      <c r="A21" s="111">
        <v>7</v>
      </c>
      <c r="B21" s="113" t="s">
        <v>47</v>
      </c>
      <c r="C21" s="115" t="s">
        <v>68</v>
      </c>
      <c r="D21" s="117" t="s">
        <v>69</v>
      </c>
      <c r="E21" s="119">
        <v>289.238</v>
      </c>
      <c r="F21" s="109">
        <v>144.619</v>
      </c>
      <c r="G21" s="119">
        <v>0.98199999999999998</v>
      </c>
      <c r="H21" s="105">
        <f>ROUND(F21/E21*G21,3)</f>
        <v>0.49099999999999999</v>
      </c>
      <c r="I21" s="105">
        <v>0</v>
      </c>
      <c r="J21" s="105">
        <v>0</v>
      </c>
      <c r="K21" s="105">
        <v>0</v>
      </c>
      <c r="L21" s="105">
        <f t="shared" ref="L21" si="5">H21</f>
        <v>0.49099999999999999</v>
      </c>
      <c r="M21" s="123">
        <v>7.7960000000000003</v>
      </c>
      <c r="N21" s="132">
        <v>0</v>
      </c>
      <c r="O21" s="107">
        <f>+(+E21+G21)-(M21+N21)</f>
        <v>282.42400000000004</v>
      </c>
      <c r="P21" s="109">
        <v>141.21199999999999</v>
      </c>
      <c r="Q21" s="51">
        <v>1</v>
      </c>
      <c r="R21" s="52">
        <v>0</v>
      </c>
      <c r="S21" s="52">
        <v>0</v>
      </c>
      <c r="T21" s="53">
        <v>0</v>
      </c>
      <c r="U21" s="52">
        <v>10</v>
      </c>
      <c r="V21" s="24">
        <v>0</v>
      </c>
      <c r="W21" s="25">
        <v>0</v>
      </c>
      <c r="X21" s="26">
        <v>0</v>
      </c>
      <c r="Y21" s="35" t="s">
        <v>12</v>
      </c>
    </row>
    <row r="22" spans="1:27" s="2" customFormat="1" ht="18" customHeight="1" thickBot="1" x14ac:dyDescent="0.2">
      <c r="A22" s="112"/>
      <c r="B22" s="114"/>
      <c r="C22" s="116"/>
      <c r="D22" s="118"/>
      <c r="E22" s="120"/>
      <c r="F22" s="110"/>
      <c r="G22" s="120"/>
      <c r="H22" s="106"/>
      <c r="I22" s="121"/>
      <c r="J22" s="121"/>
      <c r="K22" s="121"/>
      <c r="L22" s="121"/>
      <c r="M22" s="124"/>
      <c r="N22" s="133"/>
      <c r="O22" s="108"/>
      <c r="P22" s="110"/>
      <c r="Q22" s="59">
        <v>0.6</v>
      </c>
      <c r="R22" s="56">
        <v>0</v>
      </c>
      <c r="S22" s="56">
        <v>0</v>
      </c>
      <c r="T22" s="57">
        <v>0</v>
      </c>
      <c r="U22" s="56">
        <f>M21-Q22</f>
        <v>7.1960000000000006</v>
      </c>
      <c r="V22" s="42">
        <v>0</v>
      </c>
      <c r="W22" s="43">
        <v>0</v>
      </c>
      <c r="X22" s="44">
        <v>0</v>
      </c>
      <c r="Y22" s="36" t="s">
        <v>8</v>
      </c>
    </row>
    <row r="23" spans="1:27" s="2" customFormat="1" ht="22.7" customHeight="1" x14ac:dyDescent="0.15">
      <c r="A23" s="111">
        <v>8</v>
      </c>
      <c r="B23" s="113" t="s">
        <v>48</v>
      </c>
      <c r="C23" s="115" t="s">
        <v>70</v>
      </c>
      <c r="D23" s="117" t="s">
        <v>71</v>
      </c>
      <c r="E23" s="119">
        <v>147.97399999999999</v>
      </c>
      <c r="F23" s="109">
        <v>73.587000000000003</v>
      </c>
      <c r="G23" s="119">
        <f>ROUND(0.014756+1.2,3)</f>
        <v>1.2150000000000001</v>
      </c>
      <c r="H23" s="105">
        <f>ROUND(F23/E23*0.014756,3)</f>
        <v>7.0000000000000001E-3</v>
      </c>
      <c r="I23" s="105">
        <v>0</v>
      </c>
      <c r="J23" s="105">
        <v>0</v>
      </c>
      <c r="K23" s="105">
        <v>0</v>
      </c>
      <c r="L23" s="105">
        <f t="shared" ref="L23" si="6">H23</f>
        <v>7.0000000000000001E-3</v>
      </c>
      <c r="M23" s="123">
        <v>27.033000000000001</v>
      </c>
      <c r="N23" s="132">
        <v>0</v>
      </c>
      <c r="O23" s="107">
        <f>+(+E23+G23)-(M23+N23)</f>
        <v>122.15599999999999</v>
      </c>
      <c r="P23" s="109">
        <v>60.478000000000002</v>
      </c>
      <c r="Q23" s="51">
        <v>0</v>
      </c>
      <c r="R23" s="52">
        <v>0</v>
      </c>
      <c r="S23" s="52">
        <v>0</v>
      </c>
      <c r="T23" s="53">
        <v>0</v>
      </c>
      <c r="U23" s="52">
        <v>8</v>
      </c>
      <c r="V23" s="24">
        <v>0</v>
      </c>
      <c r="W23" s="25">
        <v>0</v>
      </c>
      <c r="X23" s="26">
        <v>0</v>
      </c>
      <c r="Y23" s="35" t="s">
        <v>12</v>
      </c>
    </row>
    <row r="24" spans="1:27" s="2" customFormat="1" ht="22.7" customHeight="1" thickBot="1" x14ac:dyDescent="0.2">
      <c r="A24" s="112"/>
      <c r="B24" s="114"/>
      <c r="C24" s="116"/>
      <c r="D24" s="118"/>
      <c r="E24" s="120"/>
      <c r="F24" s="110"/>
      <c r="G24" s="120"/>
      <c r="H24" s="106"/>
      <c r="I24" s="121"/>
      <c r="J24" s="121"/>
      <c r="K24" s="121"/>
      <c r="L24" s="121"/>
      <c r="M24" s="124"/>
      <c r="N24" s="133"/>
      <c r="O24" s="108"/>
      <c r="P24" s="110"/>
      <c r="Q24" s="55">
        <v>0</v>
      </c>
      <c r="R24" s="56">
        <v>0</v>
      </c>
      <c r="S24" s="56">
        <v>0</v>
      </c>
      <c r="T24" s="57">
        <v>0</v>
      </c>
      <c r="U24" s="56">
        <f>M23-Q24</f>
        <v>27.033000000000001</v>
      </c>
      <c r="V24" s="42">
        <v>0</v>
      </c>
      <c r="W24" s="43">
        <v>0</v>
      </c>
      <c r="X24" s="44">
        <v>0</v>
      </c>
      <c r="Y24" s="36" t="s">
        <v>8</v>
      </c>
    </row>
    <row r="25" spans="1:27" s="2" customFormat="1" ht="18" customHeight="1" x14ac:dyDescent="0.15">
      <c r="A25" s="111">
        <v>9</v>
      </c>
      <c r="B25" s="113" t="s">
        <v>72</v>
      </c>
      <c r="C25" s="115" t="s">
        <v>73</v>
      </c>
      <c r="D25" s="117" t="s">
        <v>74</v>
      </c>
      <c r="E25" s="119">
        <v>411.375</v>
      </c>
      <c r="F25" s="109">
        <v>200</v>
      </c>
      <c r="G25" s="119">
        <v>2.7E-2</v>
      </c>
      <c r="H25" s="105">
        <f>ROUND(F25/E25*G25,3)</f>
        <v>1.2999999999999999E-2</v>
      </c>
      <c r="I25" s="105">
        <v>0</v>
      </c>
      <c r="J25" s="105">
        <v>0</v>
      </c>
      <c r="K25" s="105">
        <v>0</v>
      </c>
      <c r="L25" s="105">
        <f t="shared" ref="L25" si="7">H25</f>
        <v>1.2999999999999999E-2</v>
      </c>
      <c r="M25" s="123">
        <v>0</v>
      </c>
      <c r="N25" s="132">
        <v>0</v>
      </c>
      <c r="O25" s="107">
        <f>+(+E25+G25)-(M25+N25)</f>
        <v>411.40199999999999</v>
      </c>
      <c r="P25" s="109">
        <v>200</v>
      </c>
      <c r="Q25" s="51">
        <v>0</v>
      </c>
      <c r="R25" s="52">
        <v>0</v>
      </c>
      <c r="S25" s="52">
        <v>0</v>
      </c>
      <c r="T25" s="53">
        <v>0</v>
      </c>
      <c r="U25" s="52">
        <v>0</v>
      </c>
      <c r="V25" s="24">
        <v>0</v>
      </c>
      <c r="W25" s="25">
        <v>0</v>
      </c>
      <c r="X25" s="26">
        <v>0</v>
      </c>
      <c r="Y25" s="35" t="s">
        <v>12</v>
      </c>
    </row>
    <row r="26" spans="1:27" s="2" customFormat="1" ht="18" customHeight="1" thickBot="1" x14ac:dyDescent="0.2">
      <c r="A26" s="112"/>
      <c r="B26" s="114"/>
      <c r="C26" s="116"/>
      <c r="D26" s="118"/>
      <c r="E26" s="120"/>
      <c r="F26" s="110"/>
      <c r="G26" s="120"/>
      <c r="H26" s="106"/>
      <c r="I26" s="121"/>
      <c r="J26" s="121"/>
      <c r="K26" s="121"/>
      <c r="L26" s="121"/>
      <c r="M26" s="124"/>
      <c r="N26" s="133"/>
      <c r="O26" s="108"/>
      <c r="P26" s="110"/>
      <c r="Q26" s="55">
        <v>0</v>
      </c>
      <c r="R26" s="56">
        <v>0</v>
      </c>
      <c r="S26" s="56">
        <v>0</v>
      </c>
      <c r="T26" s="57">
        <v>0</v>
      </c>
      <c r="U26" s="56">
        <v>0</v>
      </c>
      <c r="V26" s="42">
        <v>0</v>
      </c>
      <c r="W26" s="43">
        <v>0</v>
      </c>
      <c r="X26" s="44">
        <v>0</v>
      </c>
      <c r="Y26" s="36" t="s">
        <v>8</v>
      </c>
    </row>
    <row r="27" spans="1:27" s="2" customFormat="1" ht="18" customHeight="1" x14ac:dyDescent="0.15">
      <c r="A27" s="111">
        <v>10</v>
      </c>
      <c r="B27" s="113" t="s">
        <v>75</v>
      </c>
      <c r="C27" s="115" t="s">
        <v>76</v>
      </c>
      <c r="D27" s="117" t="s">
        <v>77</v>
      </c>
      <c r="E27" s="119">
        <v>400.303</v>
      </c>
      <c r="F27" s="109">
        <v>200.15100000000001</v>
      </c>
      <c r="G27" s="119">
        <v>2.2570000000000001</v>
      </c>
      <c r="H27" s="105">
        <f>ROUND(F27/E27*G27,3)</f>
        <v>1.1279999999999999</v>
      </c>
      <c r="I27" s="105">
        <v>0</v>
      </c>
      <c r="J27" s="105">
        <v>0</v>
      </c>
      <c r="K27" s="105">
        <v>0</v>
      </c>
      <c r="L27" s="105">
        <f t="shared" ref="L27" si="8">H27</f>
        <v>1.1279999999999999</v>
      </c>
      <c r="M27" s="123">
        <v>2.258</v>
      </c>
      <c r="N27" s="132">
        <v>0</v>
      </c>
      <c r="O27" s="107">
        <f>+(+E27+G27)-(M27+N27)</f>
        <v>400.30200000000002</v>
      </c>
      <c r="P27" s="109">
        <v>200.15100000000001</v>
      </c>
      <c r="Q27" s="51">
        <v>0</v>
      </c>
      <c r="R27" s="52">
        <v>0</v>
      </c>
      <c r="S27" s="52">
        <v>0</v>
      </c>
      <c r="T27" s="53">
        <v>0</v>
      </c>
      <c r="U27" s="52">
        <v>1</v>
      </c>
      <c r="V27" s="24">
        <v>0</v>
      </c>
      <c r="W27" s="25">
        <v>0</v>
      </c>
      <c r="X27" s="26">
        <v>0</v>
      </c>
      <c r="Y27" s="35" t="s">
        <v>12</v>
      </c>
    </row>
    <row r="28" spans="1:27" s="2" customFormat="1" ht="18" customHeight="1" thickBot="1" x14ac:dyDescent="0.2">
      <c r="A28" s="112"/>
      <c r="B28" s="114"/>
      <c r="C28" s="116"/>
      <c r="D28" s="118"/>
      <c r="E28" s="120"/>
      <c r="F28" s="110"/>
      <c r="G28" s="120"/>
      <c r="H28" s="106"/>
      <c r="I28" s="121"/>
      <c r="J28" s="121"/>
      <c r="K28" s="121"/>
      <c r="L28" s="121"/>
      <c r="M28" s="124"/>
      <c r="N28" s="133"/>
      <c r="O28" s="108"/>
      <c r="P28" s="110"/>
      <c r="Q28" s="55">
        <v>0</v>
      </c>
      <c r="R28" s="56">
        <v>0</v>
      </c>
      <c r="S28" s="56">
        <v>0</v>
      </c>
      <c r="T28" s="57">
        <v>0</v>
      </c>
      <c r="U28" s="56">
        <f>M27-Q28</f>
        <v>2.258</v>
      </c>
      <c r="V28" s="42">
        <v>0</v>
      </c>
      <c r="W28" s="43">
        <v>0</v>
      </c>
      <c r="X28" s="44">
        <v>0</v>
      </c>
      <c r="Y28" s="36" t="s">
        <v>8</v>
      </c>
    </row>
    <row r="29" spans="1:27" s="2" customFormat="1" ht="37.700000000000003" customHeight="1" x14ac:dyDescent="0.15">
      <c r="A29" s="111">
        <v>11</v>
      </c>
      <c r="B29" s="113" t="s">
        <v>78</v>
      </c>
      <c r="C29" s="115" t="s">
        <v>79</v>
      </c>
      <c r="D29" s="117" t="s">
        <v>80</v>
      </c>
      <c r="E29" s="119">
        <v>326.86599999999999</v>
      </c>
      <c r="F29" s="109">
        <v>163.43299999999999</v>
      </c>
      <c r="G29" s="119">
        <v>1.302</v>
      </c>
      <c r="H29" s="105">
        <f>ROUND(F29/E29*G29,3)</f>
        <v>0.65100000000000002</v>
      </c>
      <c r="I29" s="105">
        <v>0</v>
      </c>
      <c r="J29" s="105">
        <v>0</v>
      </c>
      <c r="K29" s="105">
        <v>0</v>
      </c>
      <c r="L29" s="105">
        <f t="shared" ref="L29" si="9">H29</f>
        <v>0.65100000000000002</v>
      </c>
      <c r="M29" s="123">
        <v>24.189</v>
      </c>
      <c r="N29" s="132">
        <v>0</v>
      </c>
      <c r="O29" s="107">
        <f>+(+E29+G29)-(M29+N29)</f>
        <v>303.97899999999998</v>
      </c>
      <c r="P29" s="109">
        <v>151.989</v>
      </c>
      <c r="Q29" s="51">
        <v>1</v>
      </c>
      <c r="R29" s="52">
        <v>0</v>
      </c>
      <c r="S29" s="52">
        <v>0</v>
      </c>
      <c r="T29" s="53">
        <v>0</v>
      </c>
      <c r="U29" s="52">
        <v>3</v>
      </c>
      <c r="V29" s="24">
        <v>0</v>
      </c>
      <c r="W29" s="25">
        <v>0</v>
      </c>
      <c r="X29" s="26">
        <v>0</v>
      </c>
      <c r="Y29" s="35" t="s">
        <v>12</v>
      </c>
    </row>
    <row r="30" spans="1:27" s="2" customFormat="1" ht="37.700000000000003" customHeight="1" thickBot="1" x14ac:dyDescent="0.2">
      <c r="A30" s="112"/>
      <c r="B30" s="114"/>
      <c r="C30" s="116"/>
      <c r="D30" s="118"/>
      <c r="E30" s="120"/>
      <c r="F30" s="110"/>
      <c r="G30" s="120"/>
      <c r="H30" s="106"/>
      <c r="I30" s="121"/>
      <c r="J30" s="121"/>
      <c r="K30" s="121"/>
      <c r="L30" s="121"/>
      <c r="M30" s="124"/>
      <c r="N30" s="133"/>
      <c r="O30" s="108"/>
      <c r="P30" s="110"/>
      <c r="Q30" s="55">
        <v>5.9359999999999999</v>
      </c>
      <c r="R30" s="56">
        <v>0</v>
      </c>
      <c r="S30" s="56">
        <v>0</v>
      </c>
      <c r="T30" s="57">
        <v>0</v>
      </c>
      <c r="U30" s="56">
        <f>M29-Q30</f>
        <v>18.253</v>
      </c>
      <c r="V30" s="42">
        <v>0</v>
      </c>
      <c r="W30" s="43">
        <v>0</v>
      </c>
      <c r="X30" s="44">
        <v>0</v>
      </c>
      <c r="Y30" s="36" t="s">
        <v>8</v>
      </c>
    </row>
    <row r="31" spans="1:27" s="2" customFormat="1" ht="18" customHeight="1" x14ac:dyDescent="0.15">
      <c r="A31" s="111">
        <v>12</v>
      </c>
      <c r="B31" s="113" t="s">
        <v>81</v>
      </c>
      <c r="C31" s="115" t="s">
        <v>82</v>
      </c>
      <c r="D31" s="117" t="s">
        <v>83</v>
      </c>
      <c r="E31" s="119">
        <v>1036.94</v>
      </c>
      <c r="F31" s="109">
        <v>200</v>
      </c>
      <c r="G31" s="119">
        <v>0.10299999999999999</v>
      </c>
      <c r="H31" s="105">
        <f>ROUND(F31/E31*G31,3)</f>
        <v>0.02</v>
      </c>
      <c r="I31" s="105">
        <v>0</v>
      </c>
      <c r="J31" s="105">
        <v>0</v>
      </c>
      <c r="K31" s="105">
        <v>0</v>
      </c>
      <c r="L31" s="105">
        <f t="shared" ref="L31" si="10">H31</f>
        <v>0.02</v>
      </c>
      <c r="M31" s="123">
        <v>270.10300000000001</v>
      </c>
      <c r="N31" s="132">
        <v>0</v>
      </c>
      <c r="O31" s="107">
        <f>+(+E31+G31)-(M31+N31)</f>
        <v>766.94</v>
      </c>
      <c r="P31" s="109">
        <v>200</v>
      </c>
      <c r="Q31" s="51">
        <v>0</v>
      </c>
      <c r="R31" s="52">
        <v>0</v>
      </c>
      <c r="S31" s="52">
        <v>0</v>
      </c>
      <c r="T31" s="53">
        <v>0</v>
      </c>
      <c r="U31" s="52">
        <v>2</v>
      </c>
      <c r="V31" s="24">
        <v>0</v>
      </c>
      <c r="W31" s="25">
        <v>0</v>
      </c>
      <c r="X31" s="26">
        <v>0</v>
      </c>
      <c r="Y31" s="35" t="s">
        <v>12</v>
      </c>
    </row>
    <row r="32" spans="1:27" s="2" customFormat="1" ht="18" customHeight="1" thickBot="1" x14ac:dyDescent="0.2">
      <c r="A32" s="112"/>
      <c r="B32" s="114"/>
      <c r="C32" s="116"/>
      <c r="D32" s="118"/>
      <c r="E32" s="120"/>
      <c r="F32" s="110"/>
      <c r="G32" s="120"/>
      <c r="H32" s="106"/>
      <c r="I32" s="121"/>
      <c r="J32" s="121"/>
      <c r="K32" s="121"/>
      <c r="L32" s="121"/>
      <c r="M32" s="124"/>
      <c r="N32" s="133"/>
      <c r="O32" s="108"/>
      <c r="P32" s="110"/>
      <c r="Q32" s="55">
        <v>0</v>
      </c>
      <c r="R32" s="56">
        <v>0</v>
      </c>
      <c r="S32" s="56">
        <v>0</v>
      </c>
      <c r="T32" s="57">
        <v>0</v>
      </c>
      <c r="U32" s="56">
        <f>M31-Q32</f>
        <v>270.10300000000001</v>
      </c>
      <c r="V32" s="42">
        <v>0</v>
      </c>
      <c r="W32" s="43">
        <v>0</v>
      </c>
      <c r="X32" s="44">
        <v>0</v>
      </c>
      <c r="Y32" s="36" t="s">
        <v>8</v>
      </c>
    </row>
    <row r="33" spans="1:30" s="2" customFormat="1" ht="18" customHeight="1" x14ac:dyDescent="0.15">
      <c r="A33" s="111">
        <v>13</v>
      </c>
      <c r="B33" s="113" t="s">
        <v>84</v>
      </c>
      <c r="C33" s="115" t="s">
        <v>85</v>
      </c>
      <c r="D33" s="117" t="s">
        <v>86</v>
      </c>
      <c r="E33" s="119">
        <v>600</v>
      </c>
      <c r="F33" s="109">
        <v>200</v>
      </c>
      <c r="G33" s="119">
        <v>5.0999999999999997E-2</v>
      </c>
      <c r="H33" s="105">
        <f>ROUND(F33/E33*G33,3)</f>
        <v>1.7000000000000001E-2</v>
      </c>
      <c r="I33" s="105">
        <v>0</v>
      </c>
      <c r="J33" s="105">
        <v>0</v>
      </c>
      <c r="K33" s="105">
        <v>0</v>
      </c>
      <c r="L33" s="105">
        <f t="shared" ref="L33" si="11">H33</f>
        <v>1.7000000000000001E-2</v>
      </c>
      <c r="M33" s="123">
        <v>5.0999999999999997E-2</v>
      </c>
      <c r="N33" s="132">
        <v>0</v>
      </c>
      <c r="O33" s="107">
        <f>+(+E33+G33)-(M33+N33)</f>
        <v>600</v>
      </c>
      <c r="P33" s="109">
        <v>200</v>
      </c>
      <c r="Q33" s="51">
        <v>0</v>
      </c>
      <c r="R33" s="52">
        <v>0</v>
      </c>
      <c r="S33" s="52">
        <v>0</v>
      </c>
      <c r="T33" s="53">
        <v>0</v>
      </c>
      <c r="U33" s="52">
        <v>1</v>
      </c>
      <c r="V33" s="24">
        <v>0</v>
      </c>
      <c r="W33" s="25">
        <v>0</v>
      </c>
      <c r="X33" s="26">
        <v>0</v>
      </c>
      <c r="Y33" s="35" t="s">
        <v>12</v>
      </c>
    </row>
    <row r="34" spans="1:30" s="2" customFormat="1" ht="18" customHeight="1" thickBot="1" x14ac:dyDescent="0.2">
      <c r="A34" s="112"/>
      <c r="B34" s="114"/>
      <c r="C34" s="116"/>
      <c r="D34" s="118"/>
      <c r="E34" s="120"/>
      <c r="F34" s="110"/>
      <c r="G34" s="120"/>
      <c r="H34" s="106"/>
      <c r="I34" s="121"/>
      <c r="J34" s="121"/>
      <c r="K34" s="121"/>
      <c r="L34" s="121"/>
      <c r="M34" s="124"/>
      <c r="N34" s="133"/>
      <c r="O34" s="108"/>
      <c r="P34" s="110"/>
      <c r="Q34" s="55">
        <v>0</v>
      </c>
      <c r="R34" s="56">
        <v>0</v>
      </c>
      <c r="S34" s="56">
        <v>0</v>
      </c>
      <c r="T34" s="57">
        <v>0</v>
      </c>
      <c r="U34" s="56">
        <f>M33-Q34</f>
        <v>5.0999999999999997E-2</v>
      </c>
      <c r="V34" s="42">
        <v>0</v>
      </c>
      <c r="W34" s="43">
        <v>0</v>
      </c>
      <c r="X34" s="44">
        <v>0</v>
      </c>
      <c r="Y34" s="36" t="s">
        <v>8</v>
      </c>
    </row>
    <row r="35" spans="1:30" s="2" customFormat="1" ht="20.100000000000001" customHeight="1" x14ac:dyDescent="0.15">
      <c r="A35" s="111">
        <v>14</v>
      </c>
      <c r="B35" s="111" t="s">
        <v>87</v>
      </c>
      <c r="C35" s="115" t="s">
        <v>88</v>
      </c>
      <c r="D35" s="117" t="s">
        <v>89</v>
      </c>
      <c r="E35" s="119">
        <v>406.846</v>
      </c>
      <c r="F35" s="109">
        <v>203.244</v>
      </c>
      <c r="G35" s="119">
        <v>5.7000000000000002E-2</v>
      </c>
      <c r="H35" s="105">
        <f>ROUND(F35/E35*G35,3)</f>
        <v>2.8000000000000001E-2</v>
      </c>
      <c r="I35" s="105">
        <v>0</v>
      </c>
      <c r="J35" s="105">
        <v>0</v>
      </c>
      <c r="K35" s="105">
        <v>0</v>
      </c>
      <c r="L35" s="105">
        <f t="shared" ref="L35" si="12">H35</f>
        <v>2.8000000000000001E-2</v>
      </c>
      <c r="M35" s="123">
        <v>27.094999999999999</v>
      </c>
      <c r="N35" s="132">
        <v>0</v>
      </c>
      <c r="O35" s="107">
        <f>+(+E35+G35)-(M35+N35)</f>
        <v>379.80799999999999</v>
      </c>
      <c r="P35" s="109">
        <v>189.904</v>
      </c>
      <c r="Q35" s="51">
        <v>0</v>
      </c>
      <c r="R35" s="52">
        <v>0</v>
      </c>
      <c r="S35" s="52">
        <v>0</v>
      </c>
      <c r="T35" s="53">
        <v>0</v>
      </c>
      <c r="U35" s="52">
        <v>11</v>
      </c>
      <c r="V35" s="24">
        <v>0</v>
      </c>
      <c r="W35" s="25">
        <v>0</v>
      </c>
      <c r="X35" s="26">
        <v>0</v>
      </c>
      <c r="Y35" s="35" t="s">
        <v>12</v>
      </c>
    </row>
    <row r="36" spans="1:30" s="2" customFormat="1" ht="20.100000000000001" customHeight="1" thickBot="1" x14ac:dyDescent="0.2">
      <c r="A36" s="112"/>
      <c r="B36" s="112"/>
      <c r="C36" s="125"/>
      <c r="D36" s="118"/>
      <c r="E36" s="120"/>
      <c r="F36" s="110"/>
      <c r="G36" s="120"/>
      <c r="H36" s="106"/>
      <c r="I36" s="121"/>
      <c r="J36" s="121"/>
      <c r="K36" s="121"/>
      <c r="L36" s="121"/>
      <c r="M36" s="124"/>
      <c r="N36" s="133"/>
      <c r="O36" s="108"/>
      <c r="P36" s="110"/>
      <c r="Q36" s="55">
        <v>0</v>
      </c>
      <c r="R36" s="56">
        <v>0</v>
      </c>
      <c r="S36" s="56">
        <v>0</v>
      </c>
      <c r="T36" s="57">
        <v>0</v>
      </c>
      <c r="U36" s="56">
        <f>M35-Q36</f>
        <v>27.094999999999999</v>
      </c>
      <c r="V36" s="42">
        <v>0</v>
      </c>
      <c r="W36" s="43">
        <v>0</v>
      </c>
      <c r="X36" s="44">
        <v>0</v>
      </c>
      <c r="Y36" s="36" t="s">
        <v>8</v>
      </c>
    </row>
    <row r="37" spans="1:30" s="2" customFormat="1" ht="18" customHeight="1" x14ac:dyDescent="0.15">
      <c r="A37" s="111">
        <v>15</v>
      </c>
      <c r="B37" s="111" t="s">
        <v>90</v>
      </c>
      <c r="C37" s="115" t="s">
        <v>91</v>
      </c>
      <c r="D37" s="117" t="s">
        <v>92</v>
      </c>
      <c r="E37" s="119">
        <v>400</v>
      </c>
      <c r="F37" s="109">
        <v>200</v>
      </c>
      <c r="G37" s="119">
        <v>2.7530000000000001</v>
      </c>
      <c r="H37" s="105">
        <f>ROUND(F37/E37*G37,3)</f>
        <v>1.377</v>
      </c>
      <c r="I37" s="105">
        <v>0</v>
      </c>
      <c r="J37" s="105">
        <v>0</v>
      </c>
      <c r="K37" s="105">
        <v>0</v>
      </c>
      <c r="L37" s="105">
        <f t="shared" ref="L37" si="13">H37</f>
        <v>1.377</v>
      </c>
      <c r="M37" s="123">
        <v>23.885000000000002</v>
      </c>
      <c r="N37" s="132">
        <v>0</v>
      </c>
      <c r="O37" s="107">
        <f>+(+E37+G37)-(M37+N37)</f>
        <v>378.86799999999999</v>
      </c>
      <c r="P37" s="109">
        <v>189.55799999999999</v>
      </c>
      <c r="Q37" s="51">
        <v>0</v>
      </c>
      <c r="R37" s="52">
        <v>0</v>
      </c>
      <c r="S37" s="52">
        <v>0</v>
      </c>
      <c r="T37" s="53">
        <v>0</v>
      </c>
      <c r="U37" s="52">
        <v>3</v>
      </c>
      <c r="V37" s="24">
        <v>0</v>
      </c>
      <c r="W37" s="25">
        <v>0</v>
      </c>
      <c r="X37" s="26">
        <v>0</v>
      </c>
      <c r="Y37" s="35" t="s">
        <v>12</v>
      </c>
    </row>
    <row r="38" spans="1:30" s="2" customFormat="1" ht="18" customHeight="1" thickBot="1" x14ac:dyDescent="0.2">
      <c r="A38" s="112"/>
      <c r="B38" s="112"/>
      <c r="C38" s="125"/>
      <c r="D38" s="118"/>
      <c r="E38" s="120"/>
      <c r="F38" s="110"/>
      <c r="G38" s="120"/>
      <c r="H38" s="106"/>
      <c r="I38" s="121"/>
      <c r="J38" s="121"/>
      <c r="K38" s="121"/>
      <c r="L38" s="121"/>
      <c r="M38" s="124"/>
      <c r="N38" s="133"/>
      <c r="O38" s="108"/>
      <c r="P38" s="110"/>
      <c r="Q38" s="55">
        <v>0</v>
      </c>
      <c r="R38" s="56">
        <v>0</v>
      </c>
      <c r="S38" s="56">
        <v>0</v>
      </c>
      <c r="T38" s="57">
        <v>0</v>
      </c>
      <c r="U38" s="56">
        <f>M37-Q38</f>
        <v>23.885000000000002</v>
      </c>
      <c r="V38" s="42">
        <v>0</v>
      </c>
      <c r="W38" s="43">
        <v>0</v>
      </c>
      <c r="X38" s="44">
        <v>0</v>
      </c>
      <c r="Y38" s="36" t="s">
        <v>8</v>
      </c>
    </row>
    <row r="39" spans="1:30" s="2" customFormat="1" ht="18" customHeight="1" x14ac:dyDescent="0.15">
      <c r="A39" s="111">
        <v>16</v>
      </c>
      <c r="B39" s="111" t="s">
        <v>93</v>
      </c>
      <c r="C39" s="115" t="s">
        <v>94</v>
      </c>
      <c r="D39" s="117" t="s">
        <v>95</v>
      </c>
      <c r="E39" s="119">
        <v>376.12</v>
      </c>
      <c r="F39" s="109">
        <v>188.06</v>
      </c>
      <c r="G39" s="119">
        <f>ROUND(0.183699+0.1,3)</f>
        <v>0.28399999999999997</v>
      </c>
      <c r="H39" s="105">
        <f>ROUND(F39/E39*G39,3)</f>
        <v>0.14199999999999999</v>
      </c>
      <c r="I39" s="105">
        <v>0</v>
      </c>
      <c r="J39" s="105">
        <v>0</v>
      </c>
      <c r="K39" s="105">
        <v>0</v>
      </c>
      <c r="L39" s="105">
        <f t="shared" ref="L39" si="14">H39</f>
        <v>0.14199999999999999</v>
      </c>
      <c r="M39" s="123">
        <v>4.1840000000000002</v>
      </c>
      <c r="N39" s="132">
        <v>0</v>
      </c>
      <c r="O39" s="107">
        <f>+(+E39+G39)-(M39+N39)</f>
        <v>372.21999999999997</v>
      </c>
      <c r="P39" s="109">
        <v>186.11</v>
      </c>
      <c r="Q39" s="51">
        <v>0</v>
      </c>
      <c r="R39" s="52">
        <v>0</v>
      </c>
      <c r="S39" s="52">
        <v>0</v>
      </c>
      <c r="T39" s="53">
        <v>0</v>
      </c>
      <c r="U39" s="52">
        <v>2</v>
      </c>
      <c r="V39" s="24">
        <v>0</v>
      </c>
      <c r="W39" s="25">
        <v>0</v>
      </c>
      <c r="X39" s="26">
        <v>0</v>
      </c>
      <c r="Y39" s="35" t="s">
        <v>12</v>
      </c>
      <c r="AD39" s="54"/>
    </row>
    <row r="40" spans="1:30" s="2" customFormat="1" ht="18" customHeight="1" thickBot="1" x14ac:dyDescent="0.2">
      <c r="A40" s="112"/>
      <c r="B40" s="112"/>
      <c r="C40" s="125"/>
      <c r="D40" s="118"/>
      <c r="E40" s="120"/>
      <c r="F40" s="110"/>
      <c r="G40" s="120"/>
      <c r="H40" s="106"/>
      <c r="I40" s="121"/>
      <c r="J40" s="121"/>
      <c r="K40" s="121"/>
      <c r="L40" s="121"/>
      <c r="M40" s="124"/>
      <c r="N40" s="133"/>
      <c r="O40" s="108"/>
      <c r="P40" s="110"/>
      <c r="Q40" s="55">
        <v>0</v>
      </c>
      <c r="R40" s="56">
        <v>0</v>
      </c>
      <c r="S40" s="56">
        <v>0</v>
      </c>
      <c r="T40" s="57">
        <v>0</v>
      </c>
      <c r="U40" s="56">
        <f>M39-Q40</f>
        <v>4.1840000000000002</v>
      </c>
      <c r="V40" s="42">
        <v>0</v>
      </c>
      <c r="W40" s="43">
        <v>0</v>
      </c>
      <c r="X40" s="44">
        <v>0</v>
      </c>
      <c r="Y40" s="36" t="s">
        <v>8</v>
      </c>
    </row>
    <row r="41" spans="1:30" s="2" customFormat="1" ht="18" customHeight="1" x14ac:dyDescent="0.15">
      <c r="A41" s="111">
        <v>17</v>
      </c>
      <c r="B41" s="111" t="s">
        <v>96</v>
      </c>
      <c r="C41" s="115" t="s">
        <v>97</v>
      </c>
      <c r="D41" s="117" t="s">
        <v>98</v>
      </c>
      <c r="E41" s="119">
        <v>432.67899999999997</v>
      </c>
      <c r="F41" s="109">
        <v>202.92099999999999</v>
      </c>
      <c r="G41" s="119">
        <v>7.4999999999999997E-2</v>
      </c>
      <c r="H41" s="105">
        <f>ROUND(F41/E41*G41,3)</f>
        <v>3.5000000000000003E-2</v>
      </c>
      <c r="I41" s="105">
        <v>0</v>
      </c>
      <c r="J41" s="105">
        <v>0</v>
      </c>
      <c r="K41" s="105">
        <v>0</v>
      </c>
      <c r="L41" s="105">
        <f t="shared" ref="L41" si="15">H41</f>
        <v>3.5000000000000003E-2</v>
      </c>
      <c r="M41" s="123">
        <v>24.263999999999999</v>
      </c>
      <c r="N41" s="132">
        <v>0</v>
      </c>
      <c r="O41" s="107">
        <f>+(+E41+G41)-(M41+N41)</f>
        <v>408.48999999999995</v>
      </c>
      <c r="P41" s="109">
        <v>203.096</v>
      </c>
      <c r="Q41" s="51">
        <v>1</v>
      </c>
      <c r="R41" s="52">
        <v>0</v>
      </c>
      <c r="S41" s="52">
        <v>0</v>
      </c>
      <c r="T41" s="53">
        <v>0</v>
      </c>
      <c r="U41" s="52">
        <v>2</v>
      </c>
      <c r="V41" s="24">
        <v>0</v>
      </c>
      <c r="W41" s="25">
        <v>0</v>
      </c>
      <c r="X41" s="26">
        <v>0</v>
      </c>
      <c r="Y41" s="35" t="s">
        <v>12</v>
      </c>
    </row>
    <row r="42" spans="1:30" s="2" customFormat="1" ht="18" customHeight="1" thickBot="1" x14ac:dyDescent="0.2">
      <c r="A42" s="112"/>
      <c r="B42" s="112"/>
      <c r="C42" s="125"/>
      <c r="D42" s="118"/>
      <c r="E42" s="120"/>
      <c r="F42" s="110"/>
      <c r="G42" s="120"/>
      <c r="H42" s="106"/>
      <c r="I42" s="121"/>
      <c r="J42" s="121"/>
      <c r="K42" s="121"/>
      <c r="L42" s="121"/>
      <c r="M42" s="124"/>
      <c r="N42" s="133"/>
      <c r="O42" s="108"/>
      <c r="P42" s="110"/>
      <c r="Q42" s="55">
        <v>0.38700000000000001</v>
      </c>
      <c r="R42" s="56">
        <v>0</v>
      </c>
      <c r="S42" s="56">
        <v>0</v>
      </c>
      <c r="T42" s="57">
        <v>0</v>
      </c>
      <c r="U42" s="56">
        <f>M41-Q42</f>
        <v>23.876999999999999</v>
      </c>
      <c r="V42" s="42">
        <v>0</v>
      </c>
      <c r="W42" s="43">
        <v>0</v>
      </c>
      <c r="X42" s="44">
        <v>0</v>
      </c>
      <c r="Y42" s="36" t="s">
        <v>8</v>
      </c>
    </row>
    <row r="43" spans="1:30" s="2" customFormat="1" ht="29.45" customHeight="1" x14ac:dyDescent="0.15">
      <c r="A43" s="111">
        <v>18</v>
      </c>
      <c r="B43" s="111" t="s">
        <v>99</v>
      </c>
      <c r="C43" s="115" t="s">
        <v>100</v>
      </c>
      <c r="D43" s="117" t="s">
        <v>101</v>
      </c>
      <c r="E43" s="119">
        <v>808.58600000000001</v>
      </c>
      <c r="F43" s="109">
        <v>200</v>
      </c>
      <c r="G43" s="119">
        <v>6.8540000000000001</v>
      </c>
      <c r="H43" s="105">
        <f>ROUND(F43/E43*G43,3)</f>
        <v>1.6950000000000001</v>
      </c>
      <c r="I43" s="105">
        <v>0</v>
      </c>
      <c r="J43" s="105">
        <v>0</v>
      </c>
      <c r="K43" s="105">
        <v>0</v>
      </c>
      <c r="L43" s="105">
        <f t="shared" ref="L43" si="16">H43</f>
        <v>1.6950000000000001</v>
      </c>
      <c r="M43" s="123">
        <v>6.8540000000000001</v>
      </c>
      <c r="N43" s="132">
        <v>0</v>
      </c>
      <c r="O43" s="107">
        <f t="shared" ref="O43" si="17">+(+E43+G43)-(M43+N43)</f>
        <v>808.58600000000001</v>
      </c>
      <c r="P43" s="109">
        <v>200</v>
      </c>
      <c r="Q43" s="51">
        <v>1</v>
      </c>
      <c r="R43" s="52">
        <v>0</v>
      </c>
      <c r="S43" s="52">
        <v>0</v>
      </c>
      <c r="T43" s="53">
        <v>0</v>
      </c>
      <c r="U43" s="52">
        <v>5</v>
      </c>
      <c r="V43" s="24">
        <v>0</v>
      </c>
      <c r="W43" s="25">
        <v>0</v>
      </c>
      <c r="X43" s="26">
        <v>0</v>
      </c>
      <c r="Y43" s="35" t="s">
        <v>12</v>
      </c>
      <c r="AD43" s="54"/>
    </row>
    <row r="44" spans="1:30" s="2" customFormat="1" ht="29.45" customHeight="1" thickBot="1" x14ac:dyDescent="0.2">
      <c r="A44" s="112"/>
      <c r="B44" s="112"/>
      <c r="C44" s="125"/>
      <c r="D44" s="118"/>
      <c r="E44" s="120"/>
      <c r="F44" s="110"/>
      <c r="G44" s="120"/>
      <c r="H44" s="106"/>
      <c r="I44" s="121"/>
      <c r="J44" s="121"/>
      <c r="K44" s="121"/>
      <c r="L44" s="121"/>
      <c r="M44" s="124"/>
      <c r="N44" s="133"/>
      <c r="O44" s="108"/>
      <c r="P44" s="110"/>
      <c r="Q44" s="55">
        <v>4.45</v>
      </c>
      <c r="R44" s="56">
        <v>0</v>
      </c>
      <c r="S44" s="56">
        <v>0</v>
      </c>
      <c r="T44" s="57">
        <v>0</v>
      </c>
      <c r="U44" s="56">
        <f>M43-Q44</f>
        <v>2.4039999999999999</v>
      </c>
      <c r="V44" s="42">
        <v>0</v>
      </c>
      <c r="W44" s="43">
        <v>0</v>
      </c>
      <c r="X44" s="44">
        <v>0</v>
      </c>
      <c r="Y44" s="36" t="s">
        <v>8</v>
      </c>
    </row>
    <row r="45" spans="1:30" s="2" customFormat="1" ht="18" customHeight="1" x14ac:dyDescent="0.15">
      <c r="A45" s="111">
        <v>19</v>
      </c>
      <c r="B45" s="111" t="s">
        <v>102</v>
      </c>
      <c r="C45" s="115" t="s">
        <v>103</v>
      </c>
      <c r="D45" s="117" t="s">
        <v>104</v>
      </c>
      <c r="E45" s="119">
        <v>400</v>
      </c>
      <c r="F45" s="109">
        <v>200</v>
      </c>
      <c r="G45" s="119">
        <v>0.187</v>
      </c>
      <c r="H45" s="105">
        <f>ROUND(F45/E45*G45,3)</f>
        <v>9.4E-2</v>
      </c>
      <c r="I45" s="105">
        <v>0</v>
      </c>
      <c r="J45" s="105">
        <v>0</v>
      </c>
      <c r="K45" s="105">
        <v>0</v>
      </c>
      <c r="L45" s="105">
        <f t="shared" ref="L45" si="18">H45</f>
        <v>9.4E-2</v>
      </c>
      <c r="M45" s="123">
        <v>35.826999999999998</v>
      </c>
      <c r="N45" s="132">
        <v>0</v>
      </c>
      <c r="O45" s="107">
        <f t="shared" ref="O45" si="19">+(+E45+G45)-(M45+N45)</f>
        <v>364.36</v>
      </c>
      <c r="P45" s="109">
        <v>182.18</v>
      </c>
      <c r="Q45" s="51">
        <v>0</v>
      </c>
      <c r="R45" s="52">
        <v>0</v>
      </c>
      <c r="S45" s="52">
        <v>0</v>
      </c>
      <c r="T45" s="53">
        <v>0</v>
      </c>
      <c r="U45" s="52">
        <v>6</v>
      </c>
      <c r="V45" s="24">
        <v>0</v>
      </c>
      <c r="W45" s="25">
        <v>0</v>
      </c>
      <c r="X45" s="26">
        <v>0</v>
      </c>
      <c r="Y45" s="35" t="s">
        <v>12</v>
      </c>
    </row>
    <row r="46" spans="1:30" s="2" customFormat="1" ht="18" customHeight="1" thickBot="1" x14ac:dyDescent="0.2">
      <c r="A46" s="112"/>
      <c r="B46" s="112"/>
      <c r="C46" s="125"/>
      <c r="D46" s="118"/>
      <c r="E46" s="120"/>
      <c r="F46" s="110"/>
      <c r="G46" s="120"/>
      <c r="H46" s="106"/>
      <c r="I46" s="121"/>
      <c r="J46" s="121"/>
      <c r="K46" s="121"/>
      <c r="L46" s="121"/>
      <c r="M46" s="124"/>
      <c r="N46" s="133"/>
      <c r="O46" s="108"/>
      <c r="P46" s="110"/>
      <c r="Q46" s="55">
        <v>0</v>
      </c>
      <c r="R46" s="56">
        <v>0</v>
      </c>
      <c r="S46" s="56">
        <v>0</v>
      </c>
      <c r="T46" s="57">
        <v>0</v>
      </c>
      <c r="U46" s="56">
        <f>M45-Q46</f>
        <v>35.826999999999998</v>
      </c>
      <c r="V46" s="42">
        <v>0</v>
      </c>
      <c r="W46" s="43">
        <v>0</v>
      </c>
      <c r="X46" s="44">
        <v>0</v>
      </c>
      <c r="Y46" s="36" t="s">
        <v>8</v>
      </c>
    </row>
    <row r="47" spans="1:30" s="2" customFormat="1" ht="23.45" customHeight="1" x14ac:dyDescent="0.15">
      <c r="A47" s="111">
        <v>20</v>
      </c>
      <c r="B47" s="111" t="s">
        <v>105</v>
      </c>
      <c r="C47" s="115" t="s">
        <v>106</v>
      </c>
      <c r="D47" s="117" t="s">
        <v>107</v>
      </c>
      <c r="E47" s="119">
        <v>400</v>
      </c>
      <c r="F47" s="109">
        <v>200</v>
      </c>
      <c r="G47" s="119">
        <v>0.40699999999999997</v>
      </c>
      <c r="H47" s="105">
        <f>ROUND(F47/E47*G47,3)</f>
        <v>0.20399999999999999</v>
      </c>
      <c r="I47" s="105">
        <v>0</v>
      </c>
      <c r="J47" s="105">
        <v>0</v>
      </c>
      <c r="K47" s="105">
        <v>0</v>
      </c>
      <c r="L47" s="105">
        <f t="shared" ref="L47" si="20">H47</f>
        <v>0.20399999999999999</v>
      </c>
      <c r="M47" s="123">
        <v>13.864000000000001</v>
      </c>
      <c r="N47" s="132">
        <v>0</v>
      </c>
      <c r="O47" s="107">
        <f t="shared" ref="O47" si="21">+(+E47+G47)-(M47+N47)</f>
        <v>386.54300000000001</v>
      </c>
      <c r="P47" s="109">
        <v>193.27199999999999</v>
      </c>
      <c r="Q47" s="51">
        <v>0</v>
      </c>
      <c r="R47" s="52">
        <v>0</v>
      </c>
      <c r="S47" s="52">
        <v>0</v>
      </c>
      <c r="T47" s="53">
        <v>0</v>
      </c>
      <c r="U47" s="52">
        <v>3</v>
      </c>
      <c r="V47" s="24">
        <v>0</v>
      </c>
      <c r="W47" s="25">
        <v>0</v>
      </c>
      <c r="X47" s="26">
        <v>0</v>
      </c>
      <c r="Y47" s="35" t="s">
        <v>12</v>
      </c>
    </row>
    <row r="48" spans="1:30" s="2" customFormat="1" ht="23.45" customHeight="1" thickBot="1" x14ac:dyDescent="0.2">
      <c r="A48" s="112"/>
      <c r="B48" s="112"/>
      <c r="C48" s="125"/>
      <c r="D48" s="118"/>
      <c r="E48" s="120"/>
      <c r="F48" s="110"/>
      <c r="G48" s="120"/>
      <c r="H48" s="106"/>
      <c r="I48" s="121"/>
      <c r="J48" s="121"/>
      <c r="K48" s="121"/>
      <c r="L48" s="121"/>
      <c r="M48" s="124"/>
      <c r="N48" s="133"/>
      <c r="O48" s="108"/>
      <c r="P48" s="110"/>
      <c r="Q48" s="55">
        <v>0</v>
      </c>
      <c r="R48" s="56">
        <v>0</v>
      </c>
      <c r="S48" s="56">
        <v>0</v>
      </c>
      <c r="T48" s="57">
        <v>0</v>
      </c>
      <c r="U48" s="56">
        <f>M47-Q48</f>
        <v>13.864000000000001</v>
      </c>
      <c r="V48" s="42">
        <v>0</v>
      </c>
      <c r="W48" s="43">
        <v>0</v>
      </c>
      <c r="X48" s="44">
        <v>0</v>
      </c>
      <c r="Y48" s="36" t="s">
        <v>8</v>
      </c>
    </row>
    <row r="49" spans="1:25" s="2" customFormat="1" ht="18" customHeight="1" x14ac:dyDescent="0.15">
      <c r="A49" s="111">
        <v>21</v>
      </c>
      <c r="B49" s="111" t="s">
        <v>108</v>
      </c>
      <c r="C49" s="115" t="s">
        <v>109</v>
      </c>
      <c r="D49" s="117" t="s">
        <v>110</v>
      </c>
      <c r="E49" s="119">
        <v>177.00299999999999</v>
      </c>
      <c r="F49" s="109">
        <v>88.501999999999995</v>
      </c>
      <c r="G49" s="119">
        <v>0.32700000000000001</v>
      </c>
      <c r="H49" s="105">
        <f>ROUND(F49/E49*G49,3)</f>
        <v>0.16400000000000001</v>
      </c>
      <c r="I49" s="105">
        <v>0</v>
      </c>
      <c r="J49" s="105">
        <v>0</v>
      </c>
      <c r="K49" s="105">
        <v>0</v>
      </c>
      <c r="L49" s="105">
        <f t="shared" ref="L49" si="22">H49</f>
        <v>0.16400000000000001</v>
      </c>
      <c r="M49" s="123">
        <v>64.912999999999997</v>
      </c>
      <c r="N49" s="132">
        <v>0</v>
      </c>
      <c r="O49" s="107">
        <f t="shared" ref="O49" si="23">+(+E49+G49)-(M49+N49)</f>
        <v>112.41699999999999</v>
      </c>
      <c r="P49" s="109">
        <v>56.209000000000003</v>
      </c>
      <c r="Q49" s="51">
        <v>2</v>
      </c>
      <c r="R49" s="52">
        <v>0</v>
      </c>
      <c r="S49" s="52">
        <v>0</v>
      </c>
      <c r="T49" s="53">
        <v>0</v>
      </c>
      <c r="U49" s="52">
        <v>16</v>
      </c>
      <c r="V49" s="24">
        <v>0</v>
      </c>
      <c r="W49" s="25">
        <v>0</v>
      </c>
      <c r="X49" s="26">
        <v>0</v>
      </c>
      <c r="Y49" s="35" t="s">
        <v>12</v>
      </c>
    </row>
    <row r="50" spans="1:25" s="2" customFormat="1" ht="18" customHeight="1" thickBot="1" x14ac:dyDescent="0.2">
      <c r="A50" s="112"/>
      <c r="B50" s="112"/>
      <c r="C50" s="125"/>
      <c r="D50" s="118"/>
      <c r="E50" s="120"/>
      <c r="F50" s="110"/>
      <c r="G50" s="120"/>
      <c r="H50" s="106"/>
      <c r="I50" s="121"/>
      <c r="J50" s="121"/>
      <c r="K50" s="121"/>
      <c r="L50" s="121"/>
      <c r="M50" s="124"/>
      <c r="N50" s="133"/>
      <c r="O50" s="108"/>
      <c r="P50" s="110"/>
      <c r="Q50" s="55">
        <v>25.1</v>
      </c>
      <c r="R50" s="56">
        <v>0</v>
      </c>
      <c r="S50" s="56">
        <v>0</v>
      </c>
      <c r="T50" s="57">
        <v>0</v>
      </c>
      <c r="U50" s="56">
        <f>M49-Q50</f>
        <v>39.812999999999995</v>
      </c>
      <c r="V50" s="42">
        <v>0</v>
      </c>
      <c r="W50" s="43">
        <v>0</v>
      </c>
      <c r="X50" s="44">
        <v>0</v>
      </c>
      <c r="Y50" s="36" t="s">
        <v>8</v>
      </c>
    </row>
    <row r="51" spans="1:25" s="2" customFormat="1" ht="18" customHeight="1" x14ac:dyDescent="0.15">
      <c r="A51" s="111">
        <v>22</v>
      </c>
      <c r="B51" s="111" t="s">
        <v>111</v>
      </c>
      <c r="C51" s="115" t="s">
        <v>112</v>
      </c>
      <c r="D51" s="117" t="s">
        <v>113</v>
      </c>
      <c r="E51" s="119">
        <v>1010.627</v>
      </c>
      <c r="F51" s="109">
        <v>200</v>
      </c>
      <c r="G51" s="119">
        <v>0.29799999999999999</v>
      </c>
      <c r="H51" s="105">
        <f>ROUND(F51/E51*G51,3)</f>
        <v>5.8999999999999997E-2</v>
      </c>
      <c r="I51" s="105">
        <v>0</v>
      </c>
      <c r="J51" s="105">
        <v>0</v>
      </c>
      <c r="K51" s="105">
        <v>0</v>
      </c>
      <c r="L51" s="105">
        <f t="shared" ref="L51" si="24">H51</f>
        <v>5.8999999999999997E-2</v>
      </c>
      <c r="M51" s="123">
        <v>94</v>
      </c>
      <c r="N51" s="132">
        <v>0</v>
      </c>
      <c r="O51" s="107">
        <f t="shared" ref="O51" si="25">+(+E51+G51)-(M51+N51)</f>
        <v>916.92499999999995</v>
      </c>
      <c r="P51" s="109">
        <v>200</v>
      </c>
      <c r="Q51" s="51">
        <v>0</v>
      </c>
      <c r="R51" s="52">
        <v>0</v>
      </c>
      <c r="S51" s="52">
        <v>0</v>
      </c>
      <c r="T51" s="53">
        <v>0</v>
      </c>
      <c r="U51" s="52">
        <v>6</v>
      </c>
      <c r="V51" s="24">
        <v>0</v>
      </c>
      <c r="W51" s="25">
        <v>0</v>
      </c>
      <c r="X51" s="26">
        <v>0</v>
      </c>
      <c r="Y51" s="35" t="s">
        <v>12</v>
      </c>
    </row>
    <row r="52" spans="1:25" s="2" customFormat="1" ht="18" customHeight="1" thickBot="1" x14ac:dyDescent="0.2">
      <c r="A52" s="112"/>
      <c r="B52" s="112"/>
      <c r="C52" s="125"/>
      <c r="D52" s="118"/>
      <c r="E52" s="120"/>
      <c r="F52" s="110"/>
      <c r="G52" s="120"/>
      <c r="H52" s="106"/>
      <c r="I52" s="121"/>
      <c r="J52" s="121"/>
      <c r="K52" s="121"/>
      <c r="L52" s="121"/>
      <c r="M52" s="124"/>
      <c r="N52" s="133"/>
      <c r="O52" s="108"/>
      <c r="P52" s="110"/>
      <c r="Q52" s="55">
        <v>0</v>
      </c>
      <c r="R52" s="56">
        <v>0</v>
      </c>
      <c r="S52" s="56">
        <v>0</v>
      </c>
      <c r="T52" s="57">
        <v>0</v>
      </c>
      <c r="U52" s="56">
        <f>M51-Q52</f>
        <v>94</v>
      </c>
      <c r="V52" s="42">
        <v>0</v>
      </c>
      <c r="W52" s="43">
        <v>0</v>
      </c>
      <c r="X52" s="44">
        <v>0</v>
      </c>
      <c r="Y52" s="36" t="s">
        <v>8</v>
      </c>
    </row>
    <row r="53" spans="1:25" s="2" customFormat="1" ht="34.700000000000003" customHeight="1" x14ac:dyDescent="0.15">
      <c r="A53" s="111">
        <v>23</v>
      </c>
      <c r="B53" s="111" t="s">
        <v>114</v>
      </c>
      <c r="C53" s="115" t="s">
        <v>115</v>
      </c>
      <c r="D53" s="117" t="s">
        <v>116</v>
      </c>
      <c r="E53" s="119">
        <v>402.661</v>
      </c>
      <c r="F53" s="109">
        <v>200.286</v>
      </c>
      <c r="G53" s="119">
        <v>1.258</v>
      </c>
      <c r="H53" s="105">
        <f>ROUND(F53/E53*G53,3)</f>
        <v>0.626</v>
      </c>
      <c r="I53" s="105">
        <v>0</v>
      </c>
      <c r="J53" s="105">
        <v>0</v>
      </c>
      <c r="K53" s="105">
        <v>0</v>
      </c>
      <c r="L53" s="105">
        <f t="shared" ref="L53" si="26">H53</f>
        <v>0.626</v>
      </c>
      <c r="M53" s="123">
        <v>1</v>
      </c>
      <c r="N53" s="132">
        <v>0</v>
      </c>
      <c r="O53" s="107">
        <f t="shared" ref="O53" si="27">+(+E53+G53)-(M53+N53)</f>
        <v>402.91899999999998</v>
      </c>
      <c r="P53" s="109">
        <v>200.28299999999999</v>
      </c>
      <c r="Q53" s="51">
        <v>0</v>
      </c>
      <c r="R53" s="52">
        <v>0</v>
      </c>
      <c r="S53" s="52">
        <v>0</v>
      </c>
      <c r="T53" s="53">
        <v>0</v>
      </c>
      <c r="U53" s="52">
        <v>1</v>
      </c>
      <c r="V53" s="24">
        <v>0</v>
      </c>
      <c r="W53" s="25">
        <v>0</v>
      </c>
      <c r="X53" s="26">
        <v>0</v>
      </c>
      <c r="Y53" s="35" t="s">
        <v>12</v>
      </c>
    </row>
    <row r="54" spans="1:25" s="2" customFormat="1" ht="34.700000000000003" customHeight="1" thickBot="1" x14ac:dyDescent="0.2">
      <c r="A54" s="112"/>
      <c r="B54" s="112"/>
      <c r="C54" s="125"/>
      <c r="D54" s="118"/>
      <c r="E54" s="120"/>
      <c r="F54" s="110"/>
      <c r="G54" s="120"/>
      <c r="H54" s="106"/>
      <c r="I54" s="121"/>
      <c r="J54" s="121"/>
      <c r="K54" s="121"/>
      <c r="L54" s="121"/>
      <c r="M54" s="124"/>
      <c r="N54" s="133"/>
      <c r="O54" s="108"/>
      <c r="P54" s="110"/>
      <c r="Q54" s="55">
        <v>0</v>
      </c>
      <c r="R54" s="56">
        <v>0</v>
      </c>
      <c r="S54" s="56">
        <v>0</v>
      </c>
      <c r="T54" s="57">
        <v>0</v>
      </c>
      <c r="U54" s="56">
        <f>M53-Q54</f>
        <v>1</v>
      </c>
      <c r="V54" s="42">
        <v>0</v>
      </c>
      <c r="W54" s="43">
        <v>0</v>
      </c>
      <c r="X54" s="44">
        <v>0</v>
      </c>
      <c r="Y54" s="36" t="s">
        <v>8</v>
      </c>
    </row>
    <row r="55" spans="1:25" s="2" customFormat="1" ht="18" customHeight="1" x14ac:dyDescent="0.15">
      <c r="A55" s="111">
        <v>24</v>
      </c>
      <c r="B55" s="111" t="s">
        <v>117</v>
      </c>
      <c r="C55" s="115" t="s">
        <v>118</v>
      </c>
      <c r="D55" s="117" t="s">
        <v>119</v>
      </c>
      <c r="E55" s="119">
        <v>437.74</v>
      </c>
      <c r="F55" s="109">
        <v>200</v>
      </c>
      <c r="G55" s="119">
        <v>0.34200000000000003</v>
      </c>
      <c r="H55" s="105">
        <f>ROUND(F55/E55*G55,3)</f>
        <v>0.156</v>
      </c>
      <c r="I55" s="105">
        <v>0</v>
      </c>
      <c r="J55" s="105">
        <v>0</v>
      </c>
      <c r="K55" s="105">
        <v>0</v>
      </c>
      <c r="L55" s="105">
        <f t="shared" ref="L55" si="28">H55</f>
        <v>0.156</v>
      </c>
      <c r="M55" s="123">
        <v>22.341999999999999</v>
      </c>
      <c r="N55" s="132">
        <v>0</v>
      </c>
      <c r="O55" s="107">
        <f t="shared" ref="O55" si="29">+(+E55+G55)-(M55+N55)</f>
        <v>415.74</v>
      </c>
      <c r="P55" s="109">
        <v>200</v>
      </c>
      <c r="Q55" s="51">
        <v>1</v>
      </c>
      <c r="R55" s="52">
        <v>0</v>
      </c>
      <c r="S55" s="52">
        <v>0</v>
      </c>
      <c r="T55" s="53">
        <v>0</v>
      </c>
      <c r="U55" s="52">
        <v>2</v>
      </c>
      <c r="V55" s="24">
        <v>0</v>
      </c>
      <c r="W55" s="25">
        <v>0</v>
      </c>
      <c r="X55" s="26">
        <v>0</v>
      </c>
      <c r="Y55" s="35" t="s">
        <v>12</v>
      </c>
    </row>
    <row r="56" spans="1:25" s="2" customFormat="1" ht="18" customHeight="1" thickBot="1" x14ac:dyDescent="0.2">
      <c r="A56" s="112"/>
      <c r="B56" s="112"/>
      <c r="C56" s="125"/>
      <c r="D56" s="118"/>
      <c r="E56" s="120"/>
      <c r="F56" s="110"/>
      <c r="G56" s="120"/>
      <c r="H56" s="106"/>
      <c r="I56" s="121"/>
      <c r="J56" s="121"/>
      <c r="K56" s="121"/>
      <c r="L56" s="121"/>
      <c r="M56" s="124"/>
      <c r="N56" s="133"/>
      <c r="O56" s="108"/>
      <c r="P56" s="110"/>
      <c r="Q56" s="55">
        <v>22</v>
      </c>
      <c r="R56" s="56">
        <v>0</v>
      </c>
      <c r="S56" s="56">
        <v>0</v>
      </c>
      <c r="T56" s="57">
        <v>0</v>
      </c>
      <c r="U56" s="56">
        <f>M55-Q56</f>
        <v>0.34199999999999875</v>
      </c>
      <c r="V56" s="42">
        <v>0</v>
      </c>
      <c r="W56" s="43">
        <v>0</v>
      </c>
      <c r="X56" s="44">
        <v>0</v>
      </c>
      <c r="Y56" s="36" t="s">
        <v>8</v>
      </c>
    </row>
    <row r="57" spans="1:25" s="2" customFormat="1" ht="27.6" customHeight="1" x14ac:dyDescent="0.15">
      <c r="A57" s="111">
        <v>25</v>
      </c>
      <c r="B57" s="111" t="s">
        <v>120</v>
      </c>
      <c r="C57" s="115" t="s">
        <v>121</v>
      </c>
      <c r="D57" s="117" t="s">
        <v>122</v>
      </c>
      <c r="E57" s="119">
        <v>400</v>
      </c>
      <c r="F57" s="109">
        <v>200</v>
      </c>
      <c r="G57" s="119">
        <v>6.8000000000000005E-2</v>
      </c>
      <c r="H57" s="105">
        <f>ROUND(F57/E57*G57,3)</f>
        <v>3.4000000000000002E-2</v>
      </c>
      <c r="I57" s="105">
        <v>0</v>
      </c>
      <c r="J57" s="105">
        <v>0</v>
      </c>
      <c r="K57" s="105">
        <v>0</v>
      </c>
      <c r="L57" s="105">
        <f t="shared" ref="L57" si="30">H57</f>
        <v>3.4000000000000002E-2</v>
      </c>
      <c r="M57" s="123">
        <v>40.067999999999998</v>
      </c>
      <c r="N57" s="132">
        <v>0</v>
      </c>
      <c r="O57" s="107">
        <f t="shared" ref="O57" si="31">+(+E57+G57)-(M57+N57)</f>
        <v>360</v>
      </c>
      <c r="P57" s="109">
        <v>180</v>
      </c>
      <c r="Q57" s="51">
        <v>0</v>
      </c>
      <c r="R57" s="52">
        <v>0</v>
      </c>
      <c r="S57" s="52">
        <v>0</v>
      </c>
      <c r="T57" s="53">
        <v>0</v>
      </c>
      <c r="U57" s="52">
        <v>2</v>
      </c>
      <c r="V57" s="24">
        <v>0</v>
      </c>
      <c r="W57" s="25">
        <v>0</v>
      </c>
      <c r="X57" s="26">
        <v>0</v>
      </c>
      <c r="Y57" s="35" t="s">
        <v>12</v>
      </c>
    </row>
    <row r="58" spans="1:25" s="2" customFormat="1" ht="27.6" customHeight="1" thickBot="1" x14ac:dyDescent="0.2">
      <c r="A58" s="112"/>
      <c r="B58" s="112"/>
      <c r="C58" s="125"/>
      <c r="D58" s="118"/>
      <c r="E58" s="120"/>
      <c r="F58" s="110"/>
      <c r="G58" s="120"/>
      <c r="H58" s="106"/>
      <c r="I58" s="121"/>
      <c r="J58" s="121"/>
      <c r="K58" s="121"/>
      <c r="L58" s="121"/>
      <c r="M58" s="124"/>
      <c r="N58" s="133"/>
      <c r="O58" s="108"/>
      <c r="P58" s="110"/>
      <c r="Q58" s="55">
        <v>0</v>
      </c>
      <c r="R58" s="56">
        <v>0</v>
      </c>
      <c r="S58" s="56">
        <v>0</v>
      </c>
      <c r="T58" s="57">
        <v>0</v>
      </c>
      <c r="U58" s="56">
        <f>M57-Q58</f>
        <v>40.067999999999998</v>
      </c>
      <c r="V58" s="42">
        <v>0</v>
      </c>
      <c r="W58" s="43">
        <v>0</v>
      </c>
      <c r="X58" s="44">
        <v>0</v>
      </c>
      <c r="Y58" s="36" t="s">
        <v>8</v>
      </c>
    </row>
    <row r="59" spans="1:25" s="2" customFormat="1" ht="18" customHeight="1" x14ac:dyDescent="0.15">
      <c r="A59" s="111">
        <v>26</v>
      </c>
      <c r="B59" s="111" t="s">
        <v>123</v>
      </c>
      <c r="C59" s="115" t="s">
        <v>112</v>
      </c>
      <c r="D59" s="117" t="s">
        <v>124</v>
      </c>
      <c r="E59" s="119">
        <v>1833.7660000000001</v>
      </c>
      <c r="F59" s="109">
        <v>200</v>
      </c>
      <c r="G59" s="119">
        <f>ROUND(0.439128+3.170095,3)</f>
        <v>3.609</v>
      </c>
      <c r="H59" s="105">
        <f>ROUND(F59/E59*0.439128,3)</f>
        <v>4.8000000000000001E-2</v>
      </c>
      <c r="I59" s="105">
        <v>0</v>
      </c>
      <c r="J59" s="105">
        <v>0</v>
      </c>
      <c r="K59" s="105">
        <v>0</v>
      </c>
      <c r="L59" s="105">
        <f t="shared" ref="L59" si="32">H59</f>
        <v>4.8000000000000001E-2</v>
      </c>
      <c r="M59" s="123">
        <v>18.231999999999999</v>
      </c>
      <c r="N59" s="132">
        <v>0</v>
      </c>
      <c r="O59" s="107">
        <f t="shared" ref="O59" si="33">+(+E59+G59)-(M59+N59)</f>
        <v>1819.143</v>
      </c>
      <c r="P59" s="109">
        <v>200</v>
      </c>
      <c r="Q59" s="51">
        <v>2</v>
      </c>
      <c r="R59" s="52">
        <v>0</v>
      </c>
      <c r="S59" s="52">
        <v>0</v>
      </c>
      <c r="T59" s="53">
        <v>0</v>
      </c>
      <c r="U59" s="52">
        <v>1</v>
      </c>
      <c r="V59" s="24">
        <v>0</v>
      </c>
      <c r="W59" s="25">
        <v>0</v>
      </c>
      <c r="X59" s="26">
        <v>0</v>
      </c>
      <c r="Y59" s="35" t="s">
        <v>12</v>
      </c>
    </row>
    <row r="60" spans="1:25" s="2" customFormat="1" ht="18" customHeight="1" thickBot="1" x14ac:dyDescent="0.2">
      <c r="A60" s="112"/>
      <c r="B60" s="112"/>
      <c r="C60" s="125"/>
      <c r="D60" s="118"/>
      <c r="E60" s="120"/>
      <c r="F60" s="110"/>
      <c r="G60" s="120"/>
      <c r="H60" s="106"/>
      <c r="I60" s="121"/>
      <c r="J60" s="121"/>
      <c r="K60" s="121"/>
      <c r="L60" s="121"/>
      <c r="M60" s="124"/>
      <c r="N60" s="133"/>
      <c r="O60" s="108"/>
      <c r="P60" s="110"/>
      <c r="Q60" s="55">
        <f>ROUND(3.846742+3.618,3)</f>
        <v>7.4649999999999999</v>
      </c>
      <c r="R60" s="56">
        <v>0</v>
      </c>
      <c r="S60" s="56">
        <v>0</v>
      </c>
      <c r="T60" s="57">
        <v>0</v>
      </c>
      <c r="U60" s="56">
        <f>M59-Q60</f>
        <v>10.766999999999999</v>
      </c>
      <c r="V60" s="42">
        <v>0</v>
      </c>
      <c r="W60" s="43">
        <v>0</v>
      </c>
      <c r="X60" s="44">
        <v>0</v>
      </c>
      <c r="Y60" s="36" t="s">
        <v>8</v>
      </c>
    </row>
    <row r="61" spans="1:25" s="2" customFormat="1" ht="18" customHeight="1" x14ac:dyDescent="0.15">
      <c r="A61" s="111">
        <v>27</v>
      </c>
      <c r="B61" s="111" t="s">
        <v>125</v>
      </c>
      <c r="C61" s="115" t="s">
        <v>112</v>
      </c>
      <c r="D61" s="117" t="s">
        <v>126</v>
      </c>
      <c r="E61" s="119">
        <v>400.19799999999998</v>
      </c>
      <c r="F61" s="109">
        <v>200.09899999999999</v>
      </c>
      <c r="G61" s="119">
        <v>6.8090000000000002</v>
      </c>
      <c r="H61" s="105">
        <f>ROUND(F61/E61*G61,3)</f>
        <v>3.4049999999999998</v>
      </c>
      <c r="I61" s="105">
        <v>0</v>
      </c>
      <c r="J61" s="105">
        <v>0</v>
      </c>
      <c r="K61" s="105">
        <v>0</v>
      </c>
      <c r="L61" s="105">
        <f t="shared" ref="L61" si="34">H61</f>
        <v>3.4049999999999998</v>
      </c>
      <c r="M61" s="123">
        <v>6.7060000000000004</v>
      </c>
      <c r="N61" s="132">
        <v>0</v>
      </c>
      <c r="O61" s="107">
        <f t="shared" ref="O61" si="35">+(+E61+G61)-(M61+N61)</f>
        <v>400.30099999999999</v>
      </c>
      <c r="P61" s="109">
        <v>200.15</v>
      </c>
      <c r="Q61" s="51">
        <v>0</v>
      </c>
      <c r="R61" s="52">
        <v>0</v>
      </c>
      <c r="S61" s="52">
        <v>0</v>
      </c>
      <c r="T61" s="53">
        <v>0</v>
      </c>
      <c r="U61" s="52">
        <v>4</v>
      </c>
      <c r="V61" s="24">
        <v>0</v>
      </c>
      <c r="W61" s="25">
        <v>0</v>
      </c>
      <c r="X61" s="26">
        <v>0</v>
      </c>
      <c r="Y61" s="35" t="s">
        <v>12</v>
      </c>
    </row>
    <row r="62" spans="1:25" s="2" customFormat="1" ht="18" customHeight="1" thickBot="1" x14ac:dyDescent="0.2">
      <c r="A62" s="112"/>
      <c r="B62" s="112"/>
      <c r="C62" s="125"/>
      <c r="D62" s="118"/>
      <c r="E62" s="120"/>
      <c r="F62" s="110"/>
      <c r="G62" s="120"/>
      <c r="H62" s="106"/>
      <c r="I62" s="121"/>
      <c r="J62" s="121"/>
      <c r="K62" s="121"/>
      <c r="L62" s="121"/>
      <c r="M62" s="124"/>
      <c r="N62" s="133"/>
      <c r="O62" s="108"/>
      <c r="P62" s="110"/>
      <c r="Q62" s="55">
        <v>0</v>
      </c>
      <c r="R62" s="56">
        <v>0</v>
      </c>
      <c r="S62" s="56">
        <v>0</v>
      </c>
      <c r="T62" s="57">
        <v>0</v>
      </c>
      <c r="U62" s="56">
        <f>M61-Q62</f>
        <v>6.7060000000000004</v>
      </c>
      <c r="V62" s="42">
        <v>0</v>
      </c>
      <c r="W62" s="43">
        <v>0</v>
      </c>
      <c r="X62" s="44">
        <v>0</v>
      </c>
      <c r="Y62" s="36" t="s">
        <v>8</v>
      </c>
    </row>
    <row r="63" spans="1:25" s="2" customFormat="1" ht="18" customHeight="1" x14ac:dyDescent="0.15">
      <c r="A63" s="111">
        <v>28</v>
      </c>
      <c r="B63" s="111" t="s">
        <v>127</v>
      </c>
      <c r="C63" s="115" t="s">
        <v>128</v>
      </c>
      <c r="D63" s="117" t="s">
        <v>129</v>
      </c>
      <c r="E63" s="119">
        <v>408.40800000000002</v>
      </c>
      <c r="F63" s="109">
        <v>200</v>
      </c>
      <c r="G63" s="119">
        <v>1.5</v>
      </c>
      <c r="H63" s="105">
        <f>ROUND(F63/E63*G63,3)</f>
        <v>0.73499999999999999</v>
      </c>
      <c r="I63" s="105">
        <v>0</v>
      </c>
      <c r="J63" s="105">
        <v>0</v>
      </c>
      <c r="K63" s="105">
        <v>0</v>
      </c>
      <c r="L63" s="105">
        <f t="shared" ref="L63" si="36">H63</f>
        <v>0.73499999999999999</v>
      </c>
      <c r="M63" s="123">
        <v>1.5</v>
      </c>
      <c r="N63" s="132">
        <v>0</v>
      </c>
      <c r="O63" s="107">
        <f t="shared" ref="O63" si="37">+(+E63+G63)-(M63+N63)</f>
        <v>408.40800000000002</v>
      </c>
      <c r="P63" s="109">
        <v>200</v>
      </c>
      <c r="Q63" s="51">
        <v>0</v>
      </c>
      <c r="R63" s="52">
        <v>0</v>
      </c>
      <c r="S63" s="52">
        <v>0</v>
      </c>
      <c r="T63" s="53">
        <v>0</v>
      </c>
      <c r="U63" s="52">
        <v>8</v>
      </c>
      <c r="V63" s="24">
        <v>0</v>
      </c>
      <c r="W63" s="25">
        <v>0</v>
      </c>
      <c r="X63" s="26">
        <v>0</v>
      </c>
      <c r="Y63" s="35" t="s">
        <v>12</v>
      </c>
    </row>
    <row r="64" spans="1:25" s="2" customFormat="1" ht="18" customHeight="1" thickBot="1" x14ac:dyDescent="0.2">
      <c r="A64" s="112"/>
      <c r="B64" s="112"/>
      <c r="C64" s="125"/>
      <c r="D64" s="118"/>
      <c r="E64" s="120"/>
      <c r="F64" s="110"/>
      <c r="G64" s="120"/>
      <c r="H64" s="106"/>
      <c r="I64" s="121"/>
      <c r="J64" s="121"/>
      <c r="K64" s="121"/>
      <c r="L64" s="121"/>
      <c r="M64" s="124"/>
      <c r="N64" s="133"/>
      <c r="O64" s="108"/>
      <c r="P64" s="110"/>
      <c r="Q64" s="55">
        <v>0</v>
      </c>
      <c r="R64" s="56">
        <v>0</v>
      </c>
      <c r="S64" s="56">
        <v>0</v>
      </c>
      <c r="T64" s="57">
        <v>0</v>
      </c>
      <c r="U64" s="56">
        <f>M63-Q64</f>
        <v>1.5</v>
      </c>
      <c r="V64" s="42">
        <v>0</v>
      </c>
      <c r="W64" s="43">
        <v>0</v>
      </c>
      <c r="X64" s="44">
        <v>0</v>
      </c>
      <c r="Y64" s="36" t="s">
        <v>8</v>
      </c>
    </row>
    <row r="65" spans="1:30" s="2" customFormat="1" ht="30" customHeight="1" x14ac:dyDescent="0.15">
      <c r="A65" s="111">
        <v>29</v>
      </c>
      <c r="B65" s="111" t="s">
        <v>130</v>
      </c>
      <c r="C65" s="115" t="s">
        <v>131</v>
      </c>
      <c r="D65" s="117" t="s">
        <v>132</v>
      </c>
      <c r="E65" s="119">
        <v>1335.1659999999999</v>
      </c>
      <c r="F65" s="109">
        <v>202.149</v>
      </c>
      <c r="G65" s="119">
        <v>0.76300000000000001</v>
      </c>
      <c r="H65" s="105">
        <f>ROUND(F65/E65*0.390406,3)</f>
        <v>5.8999999999999997E-2</v>
      </c>
      <c r="I65" s="105">
        <v>0</v>
      </c>
      <c r="J65" s="105">
        <v>0</v>
      </c>
      <c r="K65" s="105">
        <v>0</v>
      </c>
      <c r="L65" s="105">
        <f>H65</f>
        <v>5.8999999999999997E-2</v>
      </c>
      <c r="M65" s="123">
        <v>14.366</v>
      </c>
      <c r="N65" s="132">
        <v>0</v>
      </c>
      <c r="O65" s="107">
        <f>+(+E65+G65)-(M65+N65)</f>
        <v>1321.5629999999999</v>
      </c>
      <c r="P65" s="109">
        <v>200.06100000000001</v>
      </c>
      <c r="Q65" s="51">
        <v>0</v>
      </c>
      <c r="R65" s="52">
        <v>0</v>
      </c>
      <c r="S65" s="52">
        <v>0</v>
      </c>
      <c r="T65" s="53">
        <v>0</v>
      </c>
      <c r="U65" s="52">
        <v>9</v>
      </c>
      <c r="V65" s="24">
        <v>0</v>
      </c>
      <c r="W65" s="25">
        <v>0</v>
      </c>
      <c r="X65" s="26">
        <v>0</v>
      </c>
      <c r="Y65" s="35" t="s">
        <v>12</v>
      </c>
    </row>
    <row r="66" spans="1:30" s="2" customFormat="1" ht="30" customHeight="1" thickBot="1" x14ac:dyDescent="0.2">
      <c r="A66" s="112"/>
      <c r="B66" s="112"/>
      <c r="C66" s="125"/>
      <c r="D66" s="118"/>
      <c r="E66" s="120"/>
      <c r="F66" s="110"/>
      <c r="G66" s="120"/>
      <c r="H66" s="106"/>
      <c r="I66" s="121"/>
      <c r="J66" s="121"/>
      <c r="K66" s="121"/>
      <c r="L66" s="121"/>
      <c r="M66" s="124"/>
      <c r="N66" s="133"/>
      <c r="O66" s="108"/>
      <c r="P66" s="110"/>
      <c r="Q66" s="55">
        <v>0</v>
      </c>
      <c r="R66" s="56">
        <v>0</v>
      </c>
      <c r="S66" s="56">
        <v>0</v>
      </c>
      <c r="T66" s="57">
        <v>0</v>
      </c>
      <c r="U66" s="56">
        <f>M65-Q66</f>
        <v>14.366</v>
      </c>
      <c r="V66" s="42">
        <v>0</v>
      </c>
      <c r="W66" s="43">
        <v>0</v>
      </c>
      <c r="X66" s="44">
        <v>0</v>
      </c>
      <c r="Y66" s="36" t="s">
        <v>8</v>
      </c>
    </row>
    <row r="67" spans="1:30" s="2" customFormat="1" ht="21.6" customHeight="1" x14ac:dyDescent="0.15">
      <c r="A67" s="111">
        <v>30</v>
      </c>
      <c r="B67" s="111" t="s">
        <v>133</v>
      </c>
      <c r="C67" s="115" t="s">
        <v>134</v>
      </c>
      <c r="D67" s="117" t="s">
        <v>135</v>
      </c>
      <c r="E67" s="119">
        <v>402</v>
      </c>
      <c r="F67" s="109">
        <v>200</v>
      </c>
      <c r="G67" s="119">
        <v>5.391</v>
      </c>
      <c r="H67" s="105">
        <f>ROUND(F67/E67*G67,3)</f>
        <v>2.6819999999999999</v>
      </c>
      <c r="I67" s="105">
        <v>0</v>
      </c>
      <c r="J67" s="105">
        <v>0</v>
      </c>
      <c r="K67" s="105">
        <v>0</v>
      </c>
      <c r="L67" s="105">
        <f t="shared" ref="L67" si="38">H67</f>
        <v>2.6819999999999999</v>
      </c>
      <c r="M67" s="123">
        <v>5.391</v>
      </c>
      <c r="N67" s="132">
        <v>0</v>
      </c>
      <c r="O67" s="107">
        <f t="shared" ref="O67" si="39">+(+E67+G67)-(M67+N67)</f>
        <v>402</v>
      </c>
      <c r="P67" s="109">
        <v>200</v>
      </c>
      <c r="Q67" s="51">
        <v>1</v>
      </c>
      <c r="R67" s="52">
        <v>0</v>
      </c>
      <c r="S67" s="52">
        <v>0</v>
      </c>
      <c r="T67" s="53">
        <v>0</v>
      </c>
      <c r="U67" s="52">
        <v>1</v>
      </c>
      <c r="V67" s="24">
        <v>0</v>
      </c>
      <c r="W67" s="25">
        <v>0</v>
      </c>
      <c r="X67" s="26">
        <v>0</v>
      </c>
      <c r="Y67" s="35" t="s">
        <v>12</v>
      </c>
    </row>
    <row r="68" spans="1:30" s="2" customFormat="1" ht="21.6" customHeight="1" thickBot="1" x14ac:dyDescent="0.2">
      <c r="A68" s="112"/>
      <c r="B68" s="112"/>
      <c r="C68" s="125"/>
      <c r="D68" s="118"/>
      <c r="E68" s="120"/>
      <c r="F68" s="110"/>
      <c r="G68" s="120"/>
      <c r="H68" s="106"/>
      <c r="I68" s="121"/>
      <c r="J68" s="121"/>
      <c r="K68" s="121"/>
      <c r="L68" s="121"/>
      <c r="M68" s="124"/>
      <c r="N68" s="133"/>
      <c r="O68" s="108"/>
      <c r="P68" s="110"/>
      <c r="Q68" s="55">
        <v>1.698</v>
      </c>
      <c r="R68" s="56">
        <v>0</v>
      </c>
      <c r="S68" s="56">
        <v>0</v>
      </c>
      <c r="T68" s="57">
        <v>0</v>
      </c>
      <c r="U68" s="56">
        <f>M67-Q68</f>
        <v>3.6930000000000001</v>
      </c>
      <c r="V68" s="42">
        <v>0</v>
      </c>
      <c r="W68" s="43">
        <v>0</v>
      </c>
      <c r="X68" s="44">
        <v>0</v>
      </c>
      <c r="Y68" s="36" t="s">
        <v>8</v>
      </c>
    </row>
    <row r="69" spans="1:30" s="2" customFormat="1" ht="18" customHeight="1" x14ac:dyDescent="0.15">
      <c r="A69" s="111">
        <v>31</v>
      </c>
      <c r="B69" s="111" t="s">
        <v>136</v>
      </c>
      <c r="C69" s="115" t="s">
        <v>137</v>
      </c>
      <c r="D69" s="117" t="s">
        <v>138</v>
      </c>
      <c r="E69" s="119">
        <v>283.50900000000001</v>
      </c>
      <c r="F69" s="109">
        <v>141.75399999999999</v>
      </c>
      <c r="G69" s="119">
        <v>2.8000000000000001E-2</v>
      </c>
      <c r="H69" s="105">
        <f>ROUND(F69/E69*G69,3)</f>
        <v>1.4E-2</v>
      </c>
      <c r="I69" s="105">
        <v>0</v>
      </c>
      <c r="J69" s="105">
        <v>0</v>
      </c>
      <c r="K69" s="105">
        <v>0</v>
      </c>
      <c r="L69" s="105">
        <f t="shared" ref="L69" si="40">H69</f>
        <v>1.4E-2</v>
      </c>
      <c r="M69" s="123">
        <v>12.884</v>
      </c>
      <c r="N69" s="132">
        <v>0</v>
      </c>
      <c r="O69" s="107">
        <f t="shared" ref="O69" si="41">+(+E69+G69)-(M69+N69)</f>
        <v>270.65300000000002</v>
      </c>
      <c r="P69" s="109">
        <v>135.32599999999999</v>
      </c>
      <c r="Q69" s="51">
        <v>5</v>
      </c>
      <c r="R69" s="52">
        <v>0</v>
      </c>
      <c r="S69" s="52">
        <v>0</v>
      </c>
      <c r="T69" s="53">
        <v>0</v>
      </c>
      <c r="U69" s="52">
        <v>3</v>
      </c>
      <c r="V69" s="24">
        <v>0</v>
      </c>
      <c r="W69" s="25">
        <v>0</v>
      </c>
      <c r="X69" s="26">
        <v>0</v>
      </c>
      <c r="Y69" s="35" t="s">
        <v>12</v>
      </c>
    </row>
    <row r="70" spans="1:30" s="2" customFormat="1" ht="18" customHeight="1" thickBot="1" x14ac:dyDescent="0.2">
      <c r="A70" s="112"/>
      <c r="B70" s="112"/>
      <c r="C70" s="125"/>
      <c r="D70" s="118"/>
      <c r="E70" s="120"/>
      <c r="F70" s="110"/>
      <c r="G70" s="120"/>
      <c r="H70" s="106"/>
      <c r="I70" s="121"/>
      <c r="J70" s="121"/>
      <c r="K70" s="121"/>
      <c r="L70" s="121"/>
      <c r="M70" s="124"/>
      <c r="N70" s="133"/>
      <c r="O70" s="108"/>
      <c r="P70" s="110"/>
      <c r="Q70" s="55">
        <v>10.551</v>
      </c>
      <c r="R70" s="56">
        <v>0</v>
      </c>
      <c r="S70" s="56">
        <v>0</v>
      </c>
      <c r="T70" s="57">
        <v>0</v>
      </c>
      <c r="U70" s="56">
        <f>M69-Q70</f>
        <v>2.3330000000000002</v>
      </c>
      <c r="V70" s="42">
        <v>0</v>
      </c>
      <c r="W70" s="43">
        <v>0</v>
      </c>
      <c r="X70" s="44">
        <v>0</v>
      </c>
      <c r="Y70" s="36" t="s">
        <v>8</v>
      </c>
    </row>
    <row r="71" spans="1:30" s="2" customFormat="1" ht="18" customHeight="1" x14ac:dyDescent="0.15">
      <c r="A71" s="111">
        <v>32</v>
      </c>
      <c r="B71" s="111" t="s">
        <v>139</v>
      </c>
      <c r="C71" s="115" t="s">
        <v>140</v>
      </c>
      <c r="D71" s="117" t="s">
        <v>141</v>
      </c>
      <c r="E71" s="119">
        <v>580.25699999999995</v>
      </c>
      <c r="F71" s="109">
        <v>200</v>
      </c>
      <c r="G71" s="119">
        <v>0.43099999999999999</v>
      </c>
      <c r="H71" s="105">
        <f>ROUND(F71/E71*G71,3)</f>
        <v>0.14899999999999999</v>
      </c>
      <c r="I71" s="105">
        <v>0</v>
      </c>
      <c r="J71" s="105">
        <v>0</v>
      </c>
      <c r="K71" s="105">
        <v>0</v>
      </c>
      <c r="L71" s="105">
        <f t="shared" ref="L71" si="42">H71</f>
        <v>0.14899999999999999</v>
      </c>
      <c r="M71" s="123">
        <v>12.407999999999999</v>
      </c>
      <c r="N71" s="132">
        <v>0</v>
      </c>
      <c r="O71" s="107">
        <f t="shared" ref="O71" si="43">+(+E71+G71)-(M71+N71)</f>
        <v>568.28</v>
      </c>
      <c r="P71" s="109">
        <v>200</v>
      </c>
      <c r="Q71" s="51">
        <v>1</v>
      </c>
      <c r="R71" s="52">
        <v>0</v>
      </c>
      <c r="S71" s="52">
        <v>0</v>
      </c>
      <c r="T71" s="53">
        <v>0</v>
      </c>
      <c r="U71" s="52">
        <v>10</v>
      </c>
      <c r="V71" s="24">
        <v>0</v>
      </c>
      <c r="W71" s="25">
        <v>0</v>
      </c>
      <c r="X71" s="26">
        <v>0</v>
      </c>
      <c r="Y71" s="35" t="s">
        <v>12</v>
      </c>
    </row>
    <row r="72" spans="1:30" s="2" customFormat="1" ht="18" customHeight="1" thickBot="1" x14ac:dyDescent="0.2">
      <c r="A72" s="112"/>
      <c r="B72" s="112"/>
      <c r="C72" s="125"/>
      <c r="D72" s="118"/>
      <c r="E72" s="120"/>
      <c r="F72" s="110"/>
      <c r="G72" s="120"/>
      <c r="H72" s="106"/>
      <c r="I72" s="121"/>
      <c r="J72" s="121"/>
      <c r="K72" s="121"/>
      <c r="L72" s="121"/>
      <c r="M72" s="124"/>
      <c r="N72" s="133"/>
      <c r="O72" s="108"/>
      <c r="P72" s="110"/>
      <c r="Q72" s="55">
        <f>1.5</f>
        <v>1.5</v>
      </c>
      <c r="R72" s="56">
        <v>0</v>
      </c>
      <c r="S72" s="56">
        <v>0</v>
      </c>
      <c r="T72" s="57">
        <v>0</v>
      </c>
      <c r="U72" s="56">
        <f>M71-Q72</f>
        <v>10.907999999999999</v>
      </c>
      <c r="V72" s="42">
        <v>0</v>
      </c>
      <c r="W72" s="43">
        <v>0</v>
      </c>
      <c r="X72" s="44">
        <v>0</v>
      </c>
      <c r="Y72" s="36" t="s">
        <v>8</v>
      </c>
    </row>
    <row r="73" spans="1:30" s="2" customFormat="1" ht="18" customHeight="1" x14ac:dyDescent="0.15">
      <c r="A73" s="111">
        <v>33</v>
      </c>
      <c r="B73" s="111" t="s">
        <v>142</v>
      </c>
      <c r="C73" s="115" t="s">
        <v>143</v>
      </c>
      <c r="D73" s="117" t="s">
        <v>144</v>
      </c>
      <c r="E73" s="119">
        <v>323.39299999999997</v>
      </c>
      <c r="F73" s="109">
        <v>161.697</v>
      </c>
      <c r="G73" s="119">
        <v>3.4000000000000002E-2</v>
      </c>
      <c r="H73" s="105">
        <f>ROUND(F73/E73*G73,3)</f>
        <v>1.7000000000000001E-2</v>
      </c>
      <c r="I73" s="105">
        <v>0</v>
      </c>
      <c r="J73" s="105">
        <v>0</v>
      </c>
      <c r="K73" s="105">
        <v>0</v>
      </c>
      <c r="L73" s="105">
        <f t="shared" ref="L73" si="44">H73</f>
        <v>1.7000000000000001E-2</v>
      </c>
      <c r="M73" s="123">
        <v>26.161000000000001</v>
      </c>
      <c r="N73" s="132">
        <v>0</v>
      </c>
      <c r="O73" s="107">
        <f t="shared" ref="O73" si="45">+(+E73+G73)-(M73+N73)</f>
        <v>297.26599999999996</v>
      </c>
      <c r="P73" s="109">
        <v>148.63300000000001</v>
      </c>
      <c r="Q73" s="51">
        <v>0</v>
      </c>
      <c r="R73" s="52">
        <v>0</v>
      </c>
      <c r="S73" s="52">
        <v>0</v>
      </c>
      <c r="T73" s="53">
        <v>0</v>
      </c>
      <c r="U73" s="52">
        <v>7</v>
      </c>
      <c r="V73" s="24">
        <v>0</v>
      </c>
      <c r="W73" s="25">
        <v>0</v>
      </c>
      <c r="X73" s="26">
        <v>0</v>
      </c>
      <c r="Y73" s="35" t="s">
        <v>12</v>
      </c>
    </row>
    <row r="74" spans="1:30" s="2" customFormat="1" ht="18" customHeight="1" thickBot="1" x14ac:dyDescent="0.2">
      <c r="A74" s="112"/>
      <c r="B74" s="112"/>
      <c r="C74" s="125"/>
      <c r="D74" s="118"/>
      <c r="E74" s="120"/>
      <c r="F74" s="110"/>
      <c r="G74" s="120"/>
      <c r="H74" s="106"/>
      <c r="I74" s="121"/>
      <c r="J74" s="121"/>
      <c r="K74" s="121"/>
      <c r="L74" s="121"/>
      <c r="M74" s="124"/>
      <c r="N74" s="133"/>
      <c r="O74" s="108"/>
      <c r="P74" s="110"/>
      <c r="Q74" s="55">
        <v>0</v>
      </c>
      <c r="R74" s="56">
        <v>0</v>
      </c>
      <c r="S74" s="56">
        <v>0</v>
      </c>
      <c r="T74" s="57">
        <v>0</v>
      </c>
      <c r="U74" s="56">
        <f>M73-Q74</f>
        <v>26.161000000000001</v>
      </c>
      <c r="V74" s="42">
        <v>0</v>
      </c>
      <c r="W74" s="43">
        <v>0</v>
      </c>
      <c r="X74" s="44">
        <v>0</v>
      </c>
      <c r="Y74" s="36" t="s">
        <v>8</v>
      </c>
    </row>
    <row r="75" spans="1:30" s="2" customFormat="1" ht="19.7" customHeight="1" x14ac:dyDescent="0.15">
      <c r="A75" s="111">
        <v>34</v>
      </c>
      <c r="B75" s="111" t="s">
        <v>145</v>
      </c>
      <c r="C75" s="115" t="s">
        <v>146</v>
      </c>
      <c r="D75" s="117" t="s">
        <v>147</v>
      </c>
      <c r="E75" s="119">
        <v>365.279</v>
      </c>
      <c r="F75" s="109">
        <v>182.63900000000001</v>
      </c>
      <c r="G75" s="119">
        <v>2.452</v>
      </c>
      <c r="H75" s="105">
        <f>ROUND(F75/E75*G75,3)</f>
        <v>1.226</v>
      </c>
      <c r="I75" s="105">
        <v>0</v>
      </c>
      <c r="J75" s="105">
        <v>0</v>
      </c>
      <c r="K75" s="105">
        <v>0</v>
      </c>
      <c r="L75" s="105">
        <f t="shared" ref="L75" si="46">H75</f>
        <v>1.226</v>
      </c>
      <c r="M75" s="123">
        <v>24.221</v>
      </c>
      <c r="N75" s="132">
        <v>0</v>
      </c>
      <c r="O75" s="107">
        <f t="shared" ref="O75" si="47">+(+E75+G75)-(M75+N75)</f>
        <v>343.51</v>
      </c>
      <c r="P75" s="109">
        <v>171.755</v>
      </c>
      <c r="Q75" s="51">
        <v>0</v>
      </c>
      <c r="R75" s="52">
        <v>0</v>
      </c>
      <c r="S75" s="52">
        <v>0</v>
      </c>
      <c r="T75" s="53">
        <v>0</v>
      </c>
      <c r="U75" s="52">
        <v>5</v>
      </c>
      <c r="V75" s="24">
        <v>0</v>
      </c>
      <c r="W75" s="25">
        <v>0</v>
      </c>
      <c r="X75" s="26">
        <v>0</v>
      </c>
      <c r="Y75" s="35" t="s">
        <v>12</v>
      </c>
    </row>
    <row r="76" spans="1:30" s="2" customFormat="1" ht="19.7" customHeight="1" thickBot="1" x14ac:dyDescent="0.2">
      <c r="A76" s="112"/>
      <c r="B76" s="112"/>
      <c r="C76" s="125"/>
      <c r="D76" s="118"/>
      <c r="E76" s="120"/>
      <c r="F76" s="110"/>
      <c r="G76" s="120"/>
      <c r="H76" s="106"/>
      <c r="I76" s="121"/>
      <c r="J76" s="121"/>
      <c r="K76" s="121"/>
      <c r="L76" s="121"/>
      <c r="M76" s="124"/>
      <c r="N76" s="133"/>
      <c r="O76" s="108"/>
      <c r="P76" s="110"/>
      <c r="Q76" s="55">
        <v>0</v>
      </c>
      <c r="R76" s="56">
        <v>0</v>
      </c>
      <c r="S76" s="56">
        <v>0</v>
      </c>
      <c r="T76" s="57">
        <v>0</v>
      </c>
      <c r="U76" s="56">
        <f>M75-Q76</f>
        <v>24.221</v>
      </c>
      <c r="V76" s="42">
        <v>0</v>
      </c>
      <c r="W76" s="43">
        <v>0</v>
      </c>
      <c r="X76" s="44">
        <v>0</v>
      </c>
      <c r="Y76" s="36" t="s">
        <v>8</v>
      </c>
    </row>
    <row r="77" spans="1:30" s="2" customFormat="1" ht="18" customHeight="1" x14ac:dyDescent="0.15">
      <c r="A77" s="111">
        <v>35</v>
      </c>
      <c r="B77" s="111" t="s">
        <v>148</v>
      </c>
      <c r="C77" s="115" t="s">
        <v>149</v>
      </c>
      <c r="D77" s="117" t="s">
        <v>150</v>
      </c>
      <c r="E77" s="119">
        <v>353.50200000000001</v>
      </c>
      <c r="F77" s="109">
        <v>176.751</v>
      </c>
      <c r="G77" s="119">
        <v>0.128</v>
      </c>
      <c r="H77" s="105">
        <f>ROUND(F77/E77*G77,3)</f>
        <v>6.4000000000000001E-2</v>
      </c>
      <c r="I77" s="105">
        <v>0</v>
      </c>
      <c r="J77" s="105">
        <v>0</v>
      </c>
      <c r="K77" s="105">
        <v>0</v>
      </c>
      <c r="L77" s="105">
        <f t="shared" ref="L77" si="48">H77</f>
        <v>6.4000000000000001E-2</v>
      </c>
      <c r="M77" s="123">
        <v>36.186999999999998</v>
      </c>
      <c r="N77" s="132">
        <v>0</v>
      </c>
      <c r="O77" s="107">
        <f t="shared" ref="O77" si="49">+(+E77+G77)-(M77+N77)</f>
        <v>317.44299999999998</v>
      </c>
      <c r="P77" s="109">
        <v>158.65799999999999</v>
      </c>
      <c r="Q77" s="51">
        <v>0</v>
      </c>
      <c r="R77" s="52">
        <v>0</v>
      </c>
      <c r="S77" s="52">
        <v>0</v>
      </c>
      <c r="T77" s="53">
        <v>0</v>
      </c>
      <c r="U77" s="52">
        <v>6</v>
      </c>
      <c r="V77" s="24">
        <v>0</v>
      </c>
      <c r="W77" s="25">
        <v>0</v>
      </c>
      <c r="X77" s="26">
        <v>0</v>
      </c>
      <c r="Y77" s="35" t="s">
        <v>12</v>
      </c>
      <c r="AD77" s="54"/>
    </row>
    <row r="78" spans="1:30" s="2" customFormat="1" ht="18" customHeight="1" thickBot="1" x14ac:dyDescent="0.2">
      <c r="A78" s="112"/>
      <c r="B78" s="112"/>
      <c r="C78" s="125"/>
      <c r="D78" s="118"/>
      <c r="E78" s="120"/>
      <c r="F78" s="110"/>
      <c r="G78" s="120"/>
      <c r="H78" s="106"/>
      <c r="I78" s="121"/>
      <c r="J78" s="121"/>
      <c r="K78" s="121"/>
      <c r="L78" s="121"/>
      <c r="M78" s="124"/>
      <c r="N78" s="133"/>
      <c r="O78" s="108"/>
      <c r="P78" s="110"/>
      <c r="Q78" s="55">
        <v>0</v>
      </c>
      <c r="R78" s="56">
        <v>0</v>
      </c>
      <c r="S78" s="56">
        <v>0</v>
      </c>
      <c r="T78" s="57">
        <v>0</v>
      </c>
      <c r="U78" s="56">
        <f>M77-Q78</f>
        <v>36.186999999999998</v>
      </c>
      <c r="V78" s="42">
        <v>0</v>
      </c>
      <c r="W78" s="43">
        <v>0</v>
      </c>
      <c r="X78" s="44">
        <v>0</v>
      </c>
      <c r="Y78" s="36" t="s">
        <v>8</v>
      </c>
    </row>
    <row r="79" spans="1:30" s="2" customFormat="1" ht="18" customHeight="1" x14ac:dyDescent="0.15">
      <c r="A79" s="111">
        <v>36</v>
      </c>
      <c r="B79" s="111" t="s">
        <v>151</v>
      </c>
      <c r="C79" s="115" t="s">
        <v>152</v>
      </c>
      <c r="D79" s="117" t="s">
        <v>153</v>
      </c>
      <c r="E79" s="119">
        <v>410</v>
      </c>
      <c r="F79" s="109">
        <v>200</v>
      </c>
      <c r="G79" s="119">
        <v>0.10199999999999999</v>
      </c>
      <c r="H79" s="105">
        <f>ROUND(F79/E79*G79,3)</f>
        <v>0.05</v>
      </c>
      <c r="I79" s="105">
        <v>0</v>
      </c>
      <c r="J79" s="105">
        <v>0</v>
      </c>
      <c r="K79" s="105">
        <v>0</v>
      </c>
      <c r="L79" s="105">
        <f t="shared" ref="L79" si="50">H79</f>
        <v>0.05</v>
      </c>
      <c r="M79" s="123">
        <v>0.10199999999999999</v>
      </c>
      <c r="N79" s="132">
        <v>0</v>
      </c>
      <c r="O79" s="107">
        <f t="shared" ref="O79" si="51">+(+E79+G79)-(M79+N79)</f>
        <v>410</v>
      </c>
      <c r="P79" s="109">
        <v>200</v>
      </c>
      <c r="Q79" s="51">
        <v>0</v>
      </c>
      <c r="R79" s="52">
        <v>0</v>
      </c>
      <c r="S79" s="52">
        <v>0</v>
      </c>
      <c r="T79" s="53">
        <v>0</v>
      </c>
      <c r="U79" s="52">
        <v>1</v>
      </c>
      <c r="V79" s="24">
        <v>0</v>
      </c>
      <c r="W79" s="25">
        <v>0</v>
      </c>
      <c r="X79" s="26">
        <v>0</v>
      </c>
      <c r="Y79" s="35" t="s">
        <v>12</v>
      </c>
    </row>
    <row r="80" spans="1:30" s="2" customFormat="1" ht="18" customHeight="1" thickBot="1" x14ac:dyDescent="0.2">
      <c r="A80" s="112"/>
      <c r="B80" s="112"/>
      <c r="C80" s="125"/>
      <c r="D80" s="118"/>
      <c r="E80" s="120"/>
      <c r="F80" s="110"/>
      <c r="G80" s="120"/>
      <c r="H80" s="106"/>
      <c r="I80" s="121"/>
      <c r="J80" s="121"/>
      <c r="K80" s="121"/>
      <c r="L80" s="121"/>
      <c r="M80" s="124"/>
      <c r="N80" s="133"/>
      <c r="O80" s="108"/>
      <c r="P80" s="110"/>
      <c r="Q80" s="55">
        <v>0</v>
      </c>
      <c r="R80" s="56">
        <v>0</v>
      </c>
      <c r="S80" s="56">
        <v>0</v>
      </c>
      <c r="T80" s="57">
        <v>0</v>
      </c>
      <c r="U80" s="56">
        <f>M79-Q80</f>
        <v>0.10199999999999999</v>
      </c>
      <c r="V80" s="42">
        <v>0</v>
      </c>
      <c r="W80" s="43">
        <v>0</v>
      </c>
      <c r="X80" s="44">
        <v>0</v>
      </c>
      <c r="Y80" s="36" t="s">
        <v>8</v>
      </c>
    </row>
    <row r="81" spans="1:30" s="2" customFormat="1" ht="21.6" customHeight="1" x14ac:dyDescent="0.15">
      <c r="A81" s="111">
        <v>37</v>
      </c>
      <c r="B81" s="111" t="s">
        <v>154</v>
      </c>
      <c r="C81" s="115" t="s">
        <v>155</v>
      </c>
      <c r="D81" s="117" t="s">
        <v>156</v>
      </c>
      <c r="E81" s="119">
        <v>400</v>
      </c>
      <c r="F81" s="109">
        <v>200</v>
      </c>
      <c r="G81" s="119">
        <v>2.6619999999999999</v>
      </c>
      <c r="H81" s="105">
        <f>ROUND(F81/E81*G81,3)</f>
        <v>1.331</v>
      </c>
      <c r="I81" s="105">
        <v>0</v>
      </c>
      <c r="J81" s="105">
        <v>0</v>
      </c>
      <c r="K81" s="105">
        <v>0</v>
      </c>
      <c r="L81" s="105">
        <f t="shared" ref="L81" si="52">H81</f>
        <v>1.331</v>
      </c>
      <c r="M81" s="123">
        <v>17.805</v>
      </c>
      <c r="N81" s="132">
        <v>0</v>
      </c>
      <c r="O81" s="107">
        <f t="shared" ref="O81" si="53">+(+E81+G81)-(M81+N81)</f>
        <v>384.85699999999997</v>
      </c>
      <c r="P81" s="109">
        <v>192.428</v>
      </c>
      <c r="Q81" s="51">
        <v>0</v>
      </c>
      <c r="R81" s="52">
        <v>0</v>
      </c>
      <c r="S81" s="52">
        <v>0</v>
      </c>
      <c r="T81" s="53">
        <v>0</v>
      </c>
      <c r="U81" s="52">
        <v>5</v>
      </c>
      <c r="V81" s="24">
        <v>0</v>
      </c>
      <c r="W81" s="25">
        <v>0</v>
      </c>
      <c r="X81" s="26">
        <v>0</v>
      </c>
      <c r="Y81" s="35" t="s">
        <v>12</v>
      </c>
    </row>
    <row r="82" spans="1:30" s="2" customFormat="1" ht="21.6" customHeight="1" thickBot="1" x14ac:dyDescent="0.2">
      <c r="A82" s="112"/>
      <c r="B82" s="112"/>
      <c r="C82" s="125"/>
      <c r="D82" s="118"/>
      <c r="E82" s="120"/>
      <c r="F82" s="110"/>
      <c r="G82" s="120"/>
      <c r="H82" s="106"/>
      <c r="I82" s="121"/>
      <c r="J82" s="121"/>
      <c r="K82" s="121"/>
      <c r="L82" s="121"/>
      <c r="M82" s="124"/>
      <c r="N82" s="133"/>
      <c r="O82" s="108"/>
      <c r="P82" s="110"/>
      <c r="Q82" s="55">
        <v>0</v>
      </c>
      <c r="R82" s="56">
        <v>0</v>
      </c>
      <c r="S82" s="56">
        <v>0</v>
      </c>
      <c r="T82" s="57">
        <v>0</v>
      </c>
      <c r="U82" s="56">
        <f>M81-Q82</f>
        <v>17.805</v>
      </c>
      <c r="V82" s="42">
        <v>0</v>
      </c>
      <c r="W82" s="43">
        <v>0</v>
      </c>
      <c r="X82" s="44">
        <v>0</v>
      </c>
      <c r="Y82" s="36" t="s">
        <v>8</v>
      </c>
    </row>
    <row r="83" spans="1:30" s="2" customFormat="1" ht="18" customHeight="1" x14ac:dyDescent="0.15">
      <c r="A83" s="111">
        <v>38</v>
      </c>
      <c r="B83" s="111" t="s">
        <v>157</v>
      </c>
      <c r="C83" s="115" t="s">
        <v>158</v>
      </c>
      <c r="D83" s="117" t="s">
        <v>159</v>
      </c>
      <c r="E83" s="119">
        <v>400</v>
      </c>
      <c r="F83" s="109">
        <v>200</v>
      </c>
      <c r="G83" s="119">
        <v>6.4009999999999998</v>
      </c>
      <c r="H83" s="105">
        <f>ROUND(F83/E83*G83,3)</f>
        <v>3.2010000000000001</v>
      </c>
      <c r="I83" s="105">
        <v>0</v>
      </c>
      <c r="J83" s="105">
        <v>0</v>
      </c>
      <c r="K83" s="105">
        <v>0</v>
      </c>
      <c r="L83" s="105">
        <f t="shared" ref="L83" si="54">H83</f>
        <v>3.2010000000000001</v>
      </c>
      <c r="M83" s="123">
        <v>6.4009999999999998</v>
      </c>
      <c r="N83" s="132">
        <v>0</v>
      </c>
      <c r="O83" s="107">
        <f t="shared" ref="O83" si="55">+(+E83+G83)-(M83+N83)</f>
        <v>400</v>
      </c>
      <c r="P83" s="109">
        <v>200</v>
      </c>
      <c r="Q83" s="51">
        <v>0</v>
      </c>
      <c r="R83" s="52">
        <v>0</v>
      </c>
      <c r="S83" s="52">
        <v>0</v>
      </c>
      <c r="T83" s="53">
        <v>0</v>
      </c>
      <c r="U83" s="52">
        <v>5</v>
      </c>
      <c r="V83" s="24">
        <v>0</v>
      </c>
      <c r="W83" s="25">
        <v>0</v>
      </c>
      <c r="X83" s="26">
        <v>0</v>
      </c>
      <c r="Y83" s="35" t="s">
        <v>12</v>
      </c>
    </row>
    <row r="84" spans="1:30" s="2" customFormat="1" ht="18" customHeight="1" thickBot="1" x14ac:dyDescent="0.2">
      <c r="A84" s="112"/>
      <c r="B84" s="112"/>
      <c r="C84" s="125"/>
      <c r="D84" s="118"/>
      <c r="E84" s="120"/>
      <c r="F84" s="110"/>
      <c r="G84" s="120"/>
      <c r="H84" s="106"/>
      <c r="I84" s="121"/>
      <c r="J84" s="121"/>
      <c r="K84" s="121"/>
      <c r="L84" s="121"/>
      <c r="M84" s="124"/>
      <c r="N84" s="133"/>
      <c r="O84" s="108"/>
      <c r="P84" s="110"/>
      <c r="Q84" s="55">
        <v>0</v>
      </c>
      <c r="R84" s="56">
        <v>0</v>
      </c>
      <c r="S84" s="56">
        <v>0</v>
      </c>
      <c r="T84" s="57">
        <v>0</v>
      </c>
      <c r="U84" s="56">
        <f>M83-Q84</f>
        <v>6.4009999999999998</v>
      </c>
      <c r="V84" s="42">
        <v>0</v>
      </c>
      <c r="W84" s="43">
        <v>0</v>
      </c>
      <c r="X84" s="44">
        <v>0</v>
      </c>
      <c r="Y84" s="36" t="s">
        <v>8</v>
      </c>
    </row>
    <row r="85" spans="1:30" s="2" customFormat="1" ht="18" customHeight="1" x14ac:dyDescent="0.15">
      <c r="A85" s="111">
        <v>39</v>
      </c>
      <c r="B85" s="111" t="s">
        <v>160</v>
      </c>
      <c r="C85" s="115" t="s">
        <v>161</v>
      </c>
      <c r="D85" s="117" t="s">
        <v>162</v>
      </c>
      <c r="E85" s="119">
        <v>52.353000000000002</v>
      </c>
      <c r="F85" s="109">
        <v>26.175999999999998</v>
      </c>
      <c r="G85" s="119">
        <v>0.01</v>
      </c>
      <c r="H85" s="105">
        <f>ROUND(F85/E85*G85,3)</f>
        <v>5.0000000000000001E-3</v>
      </c>
      <c r="I85" s="105">
        <v>0</v>
      </c>
      <c r="J85" s="105">
        <v>0</v>
      </c>
      <c r="K85" s="105">
        <v>0</v>
      </c>
      <c r="L85" s="105">
        <f t="shared" ref="L85" si="56">H85</f>
        <v>5.0000000000000001E-3</v>
      </c>
      <c r="M85" s="123">
        <v>23.312000000000001</v>
      </c>
      <c r="N85" s="132">
        <v>0</v>
      </c>
      <c r="O85" s="107">
        <f t="shared" ref="O85" si="57">+(+E85+G85)-(M85+N85)</f>
        <v>29.050999999999998</v>
      </c>
      <c r="P85" s="109">
        <v>14.525</v>
      </c>
      <c r="Q85" s="51">
        <v>0</v>
      </c>
      <c r="R85" s="52">
        <v>0</v>
      </c>
      <c r="S85" s="52">
        <v>0</v>
      </c>
      <c r="T85" s="53">
        <v>0</v>
      </c>
      <c r="U85" s="52">
        <v>4</v>
      </c>
      <c r="V85" s="24">
        <v>0</v>
      </c>
      <c r="W85" s="25">
        <v>0</v>
      </c>
      <c r="X85" s="26">
        <v>0</v>
      </c>
      <c r="Y85" s="35" t="s">
        <v>12</v>
      </c>
      <c r="AD85" s="54"/>
    </row>
    <row r="86" spans="1:30" s="2" customFormat="1" ht="18" customHeight="1" thickBot="1" x14ac:dyDescent="0.2">
      <c r="A86" s="112"/>
      <c r="B86" s="112"/>
      <c r="C86" s="125"/>
      <c r="D86" s="118"/>
      <c r="E86" s="120"/>
      <c r="F86" s="110"/>
      <c r="G86" s="120"/>
      <c r="H86" s="106"/>
      <c r="I86" s="121"/>
      <c r="J86" s="121"/>
      <c r="K86" s="121"/>
      <c r="L86" s="121"/>
      <c r="M86" s="124"/>
      <c r="N86" s="133"/>
      <c r="O86" s="108"/>
      <c r="P86" s="110"/>
      <c r="Q86" s="55">
        <v>0</v>
      </c>
      <c r="R86" s="56">
        <v>0</v>
      </c>
      <c r="S86" s="56">
        <v>0</v>
      </c>
      <c r="T86" s="57">
        <v>0</v>
      </c>
      <c r="U86" s="56">
        <f>M85-Q86</f>
        <v>23.312000000000001</v>
      </c>
      <c r="V86" s="42">
        <v>0</v>
      </c>
      <c r="W86" s="43">
        <v>0</v>
      </c>
      <c r="X86" s="44">
        <v>0</v>
      </c>
      <c r="Y86" s="36" t="s">
        <v>8</v>
      </c>
    </row>
    <row r="87" spans="1:30" s="2" customFormat="1" ht="24" customHeight="1" x14ac:dyDescent="0.15">
      <c r="A87" s="111">
        <v>40</v>
      </c>
      <c r="B87" s="111" t="s">
        <v>163</v>
      </c>
      <c r="C87" s="115" t="s">
        <v>164</v>
      </c>
      <c r="D87" s="117" t="s">
        <v>165</v>
      </c>
      <c r="E87" s="119">
        <v>400</v>
      </c>
      <c r="F87" s="109">
        <v>200</v>
      </c>
      <c r="G87" s="119">
        <v>0.125</v>
      </c>
      <c r="H87" s="105">
        <f>ROUND(F87/E87*G87,3)</f>
        <v>6.3E-2</v>
      </c>
      <c r="I87" s="105">
        <v>0</v>
      </c>
      <c r="J87" s="105">
        <v>0</v>
      </c>
      <c r="K87" s="105">
        <v>0</v>
      </c>
      <c r="L87" s="105">
        <f t="shared" ref="L87" si="58">H87</f>
        <v>6.3E-2</v>
      </c>
      <c r="M87" s="123">
        <v>0.125</v>
      </c>
      <c r="N87" s="132">
        <v>0</v>
      </c>
      <c r="O87" s="107">
        <f t="shared" ref="O87" si="59">+(+E87+G87)-(M87+N87)</f>
        <v>400</v>
      </c>
      <c r="P87" s="109">
        <v>200</v>
      </c>
      <c r="Q87" s="51">
        <v>0</v>
      </c>
      <c r="R87" s="52">
        <v>0</v>
      </c>
      <c r="S87" s="52">
        <v>0</v>
      </c>
      <c r="T87" s="53">
        <v>0</v>
      </c>
      <c r="U87" s="52">
        <v>1</v>
      </c>
      <c r="V87" s="24">
        <v>0</v>
      </c>
      <c r="W87" s="25">
        <v>0</v>
      </c>
      <c r="X87" s="26">
        <v>0</v>
      </c>
      <c r="Y87" s="35" t="s">
        <v>12</v>
      </c>
    </row>
    <row r="88" spans="1:30" s="2" customFormat="1" ht="24" customHeight="1" thickBot="1" x14ac:dyDescent="0.2">
      <c r="A88" s="112"/>
      <c r="B88" s="112"/>
      <c r="C88" s="125"/>
      <c r="D88" s="118"/>
      <c r="E88" s="120"/>
      <c r="F88" s="110"/>
      <c r="G88" s="120"/>
      <c r="H88" s="106"/>
      <c r="I88" s="121"/>
      <c r="J88" s="121"/>
      <c r="K88" s="121"/>
      <c r="L88" s="121"/>
      <c r="M88" s="124"/>
      <c r="N88" s="133"/>
      <c r="O88" s="108"/>
      <c r="P88" s="110"/>
      <c r="Q88" s="55">
        <v>0</v>
      </c>
      <c r="R88" s="56">
        <v>0</v>
      </c>
      <c r="S88" s="56">
        <v>0</v>
      </c>
      <c r="T88" s="57">
        <v>0</v>
      </c>
      <c r="U88" s="56">
        <f>M87-Q88</f>
        <v>0.125</v>
      </c>
      <c r="V88" s="42">
        <v>0</v>
      </c>
      <c r="W88" s="43">
        <v>0</v>
      </c>
      <c r="X88" s="44">
        <v>0</v>
      </c>
      <c r="Y88" s="36" t="s">
        <v>8</v>
      </c>
    </row>
    <row r="89" spans="1:30" s="2" customFormat="1" ht="18" customHeight="1" x14ac:dyDescent="0.15">
      <c r="A89" s="111">
        <v>41</v>
      </c>
      <c r="B89" s="111" t="s">
        <v>49</v>
      </c>
      <c r="C89" s="115" t="s">
        <v>166</v>
      </c>
      <c r="D89" s="117" t="s">
        <v>167</v>
      </c>
      <c r="E89" s="119">
        <v>226.06299999999999</v>
      </c>
      <c r="F89" s="109">
        <v>113.032</v>
      </c>
      <c r="G89" s="119">
        <v>0.82399999999999995</v>
      </c>
      <c r="H89" s="105">
        <f>ROUND(F89/E89*G89,3)</f>
        <v>0.41199999999999998</v>
      </c>
      <c r="I89" s="105">
        <v>0</v>
      </c>
      <c r="J89" s="105">
        <v>0</v>
      </c>
      <c r="K89" s="105">
        <v>0</v>
      </c>
      <c r="L89" s="105">
        <f t="shared" ref="L89" si="60">H89</f>
        <v>0.41199999999999998</v>
      </c>
      <c r="M89" s="123">
        <v>116.785</v>
      </c>
      <c r="N89" s="132">
        <v>0</v>
      </c>
      <c r="O89" s="107">
        <f t="shared" ref="O89" si="61">+(+E89+G89)-(M89+N89)</f>
        <v>110.102</v>
      </c>
      <c r="P89" s="109">
        <v>55.051000000000002</v>
      </c>
      <c r="Q89" s="51">
        <v>0</v>
      </c>
      <c r="R89" s="52">
        <v>0</v>
      </c>
      <c r="S89" s="52">
        <v>0</v>
      </c>
      <c r="T89" s="53">
        <v>0</v>
      </c>
      <c r="U89" s="52">
        <v>9</v>
      </c>
      <c r="V89" s="24">
        <v>0</v>
      </c>
      <c r="W89" s="25">
        <v>0</v>
      </c>
      <c r="X89" s="26">
        <v>0</v>
      </c>
      <c r="Y89" s="35" t="s">
        <v>12</v>
      </c>
    </row>
    <row r="90" spans="1:30" s="2" customFormat="1" ht="18" customHeight="1" thickBot="1" x14ac:dyDescent="0.2">
      <c r="A90" s="112"/>
      <c r="B90" s="112"/>
      <c r="C90" s="125"/>
      <c r="D90" s="118"/>
      <c r="E90" s="120"/>
      <c r="F90" s="110"/>
      <c r="G90" s="120"/>
      <c r="H90" s="106"/>
      <c r="I90" s="121"/>
      <c r="J90" s="121"/>
      <c r="K90" s="121"/>
      <c r="L90" s="121"/>
      <c r="M90" s="124"/>
      <c r="N90" s="133"/>
      <c r="O90" s="108"/>
      <c r="P90" s="110"/>
      <c r="Q90" s="55">
        <v>0</v>
      </c>
      <c r="R90" s="56">
        <v>0</v>
      </c>
      <c r="S90" s="56">
        <v>0</v>
      </c>
      <c r="T90" s="57">
        <v>0</v>
      </c>
      <c r="U90" s="56">
        <f>M89-Q90</f>
        <v>116.785</v>
      </c>
      <c r="V90" s="42">
        <v>0</v>
      </c>
      <c r="W90" s="43">
        <v>0</v>
      </c>
      <c r="X90" s="44">
        <v>0</v>
      </c>
      <c r="Y90" s="36" t="s">
        <v>8</v>
      </c>
    </row>
    <row r="91" spans="1:30" s="2" customFormat="1" ht="18" customHeight="1" x14ac:dyDescent="0.15">
      <c r="A91" s="111">
        <v>42</v>
      </c>
      <c r="B91" s="111" t="s">
        <v>168</v>
      </c>
      <c r="C91" s="115" t="s">
        <v>169</v>
      </c>
      <c r="D91" s="117" t="s">
        <v>170</v>
      </c>
      <c r="E91" s="119">
        <v>254.30799999999999</v>
      </c>
      <c r="F91" s="109">
        <v>127.154</v>
      </c>
      <c r="G91" s="119">
        <v>1.077</v>
      </c>
      <c r="H91" s="105">
        <f>ROUND(F91/E91*G91,3)</f>
        <v>0.53900000000000003</v>
      </c>
      <c r="I91" s="105">
        <v>0</v>
      </c>
      <c r="J91" s="105">
        <v>0</v>
      </c>
      <c r="K91" s="105">
        <v>0</v>
      </c>
      <c r="L91" s="105">
        <f t="shared" ref="L91" si="62">H91</f>
        <v>0.53900000000000003</v>
      </c>
      <c r="M91" s="123">
        <v>19.882999999999999</v>
      </c>
      <c r="N91" s="132">
        <v>0</v>
      </c>
      <c r="O91" s="107">
        <f t="shared" ref="O91" si="63">+(+E91+G91)-(M91+N91)</f>
        <v>235.50199999999998</v>
      </c>
      <c r="P91" s="109">
        <v>117.751</v>
      </c>
      <c r="Q91" s="51">
        <v>1</v>
      </c>
      <c r="R91" s="52">
        <v>0</v>
      </c>
      <c r="S91" s="52">
        <v>0</v>
      </c>
      <c r="T91" s="53">
        <v>0</v>
      </c>
      <c r="U91" s="52">
        <v>4</v>
      </c>
      <c r="V91" s="24">
        <v>0</v>
      </c>
      <c r="W91" s="25">
        <v>0</v>
      </c>
      <c r="X91" s="26">
        <v>0</v>
      </c>
      <c r="Y91" s="35" t="s">
        <v>12</v>
      </c>
    </row>
    <row r="92" spans="1:30" s="2" customFormat="1" ht="18" customHeight="1" thickBot="1" x14ac:dyDescent="0.2">
      <c r="A92" s="112"/>
      <c r="B92" s="112"/>
      <c r="C92" s="125"/>
      <c r="D92" s="118"/>
      <c r="E92" s="120"/>
      <c r="F92" s="110"/>
      <c r="G92" s="120"/>
      <c r="H92" s="106"/>
      <c r="I92" s="121"/>
      <c r="J92" s="121"/>
      <c r="K92" s="121"/>
      <c r="L92" s="121"/>
      <c r="M92" s="124"/>
      <c r="N92" s="133"/>
      <c r="O92" s="108"/>
      <c r="P92" s="110"/>
      <c r="Q92" s="55">
        <v>5.6319999999999997</v>
      </c>
      <c r="R92" s="56">
        <v>0</v>
      </c>
      <c r="S92" s="56">
        <v>0</v>
      </c>
      <c r="T92" s="57">
        <v>0</v>
      </c>
      <c r="U92" s="56">
        <f>M91-Q92</f>
        <v>14.250999999999999</v>
      </c>
      <c r="V92" s="42">
        <v>0</v>
      </c>
      <c r="W92" s="43">
        <v>0</v>
      </c>
      <c r="X92" s="44">
        <v>0</v>
      </c>
      <c r="Y92" s="36" t="s">
        <v>8</v>
      </c>
    </row>
    <row r="93" spans="1:30" s="2" customFormat="1" ht="28.7" customHeight="1" x14ac:dyDescent="0.15">
      <c r="A93" s="111">
        <v>43</v>
      </c>
      <c r="B93" s="111" t="s">
        <v>171</v>
      </c>
      <c r="C93" s="115" t="s">
        <v>172</v>
      </c>
      <c r="D93" s="117" t="s">
        <v>173</v>
      </c>
      <c r="E93" s="119">
        <v>382.59500000000003</v>
      </c>
      <c r="F93" s="109">
        <v>191.298</v>
      </c>
      <c r="G93" s="119">
        <v>0.52700000000000002</v>
      </c>
      <c r="H93" s="105">
        <f>ROUND(F93/E93*G93,3)</f>
        <v>0.26400000000000001</v>
      </c>
      <c r="I93" s="105">
        <v>0</v>
      </c>
      <c r="J93" s="105">
        <v>0</v>
      </c>
      <c r="K93" s="105">
        <v>0</v>
      </c>
      <c r="L93" s="105">
        <f t="shared" ref="L93" si="64">H93</f>
        <v>0.26400000000000001</v>
      </c>
      <c r="M93" s="123">
        <v>11.407999999999999</v>
      </c>
      <c r="N93" s="132">
        <v>0</v>
      </c>
      <c r="O93" s="107">
        <f t="shared" ref="O93" si="65">+(+E93+G93)-(M93+N93)</f>
        <v>371.714</v>
      </c>
      <c r="P93" s="109">
        <v>185.857</v>
      </c>
      <c r="Q93" s="51">
        <v>0</v>
      </c>
      <c r="R93" s="52">
        <v>0</v>
      </c>
      <c r="S93" s="52">
        <v>0</v>
      </c>
      <c r="T93" s="53">
        <v>0</v>
      </c>
      <c r="U93" s="52">
        <v>8</v>
      </c>
      <c r="V93" s="24">
        <v>0</v>
      </c>
      <c r="W93" s="25">
        <v>0</v>
      </c>
      <c r="X93" s="26">
        <v>0</v>
      </c>
      <c r="Y93" s="35" t="s">
        <v>12</v>
      </c>
    </row>
    <row r="94" spans="1:30" s="2" customFormat="1" ht="28.7" customHeight="1" thickBot="1" x14ac:dyDescent="0.2">
      <c r="A94" s="112"/>
      <c r="B94" s="112"/>
      <c r="C94" s="125"/>
      <c r="D94" s="118"/>
      <c r="E94" s="120"/>
      <c r="F94" s="110"/>
      <c r="G94" s="120"/>
      <c r="H94" s="106"/>
      <c r="I94" s="121"/>
      <c r="J94" s="121"/>
      <c r="K94" s="121"/>
      <c r="L94" s="121"/>
      <c r="M94" s="124"/>
      <c r="N94" s="133"/>
      <c r="O94" s="108"/>
      <c r="P94" s="110"/>
      <c r="Q94" s="55">
        <v>0</v>
      </c>
      <c r="R94" s="56">
        <v>0</v>
      </c>
      <c r="S94" s="56">
        <v>0</v>
      </c>
      <c r="T94" s="57">
        <v>0</v>
      </c>
      <c r="U94" s="56">
        <f>M93-Q94</f>
        <v>11.407999999999999</v>
      </c>
      <c r="V94" s="42">
        <v>0</v>
      </c>
      <c r="W94" s="43">
        <v>0</v>
      </c>
      <c r="X94" s="44">
        <v>0</v>
      </c>
      <c r="Y94" s="36" t="s">
        <v>8</v>
      </c>
    </row>
    <row r="95" spans="1:30" s="2" customFormat="1" ht="28.7" customHeight="1" x14ac:dyDescent="0.15">
      <c r="A95" s="111">
        <v>44</v>
      </c>
      <c r="B95" s="111" t="s">
        <v>174</v>
      </c>
      <c r="C95" s="115" t="s">
        <v>112</v>
      </c>
      <c r="D95" s="117" t="s">
        <v>175</v>
      </c>
      <c r="E95" s="119">
        <v>175.06100000000001</v>
      </c>
      <c r="F95" s="109">
        <v>87.53</v>
      </c>
      <c r="G95" s="119">
        <v>1.1850000000000001</v>
      </c>
      <c r="H95" s="105">
        <f>ROUND(F95/E95*G95,3)</f>
        <v>0.59199999999999997</v>
      </c>
      <c r="I95" s="105">
        <v>0</v>
      </c>
      <c r="J95" s="105">
        <v>0</v>
      </c>
      <c r="K95" s="105">
        <v>0</v>
      </c>
      <c r="L95" s="105">
        <f t="shared" ref="L95" si="66">H95</f>
        <v>0.59199999999999997</v>
      </c>
      <c r="M95" s="123">
        <v>1.1140000000000001</v>
      </c>
      <c r="N95" s="132">
        <v>0</v>
      </c>
      <c r="O95" s="107">
        <f t="shared" ref="O95" si="67">+(+E95+G95)-(M95+N95)</f>
        <v>175.13200000000001</v>
      </c>
      <c r="P95" s="109">
        <v>87.566000000000003</v>
      </c>
      <c r="Q95" s="51">
        <v>0</v>
      </c>
      <c r="R95" s="52">
        <v>0</v>
      </c>
      <c r="S95" s="52">
        <v>0</v>
      </c>
      <c r="T95" s="53">
        <v>0</v>
      </c>
      <c r="U95" s="52">
        <v>1</v>
      </c>
      <c r="V95" s="24">
        <v>0</v>
      </c>
      <c r="W95" s="25">
        <v>0</v>
      </c>
      <c r="X95" s="26">
        <v>0</v>
      </c>
      <c r="Y95" s="35" t="s">
        <v>12</v>
      </c>
    </row>
    <row r="96" spans="1:30" s="2" customFormat="1" ht="28.7" customHeight="1" thickBot="1" x14ac:dyDescent="0.2">
      <c r="A96" s="112"/>
      <c r="B96" s="112"/>
      <c r="C96" s="125"/>
      <c r="D96" s="118"/>
      <c r="E96" s="120"/>
      <c r="F96" s="110"/>
      <c r="G96" s="120"/>
      <c r="H96" s="106"/>
      <c r="I96" s="121"/>
      <c r="J96" s="121"/>
      <c r="K96" s="121"/>
      <c r="L96" s="121"/>
      <c r="M96" s="124"/>
      <c r="N96" s="133"/>
      <c r="O96" s="108"/>
      <c r="P96" s="110"/>
      <c r="Q96" s="55">
        <v>0</v>
      </c>
      <c r="R96" s="56">
        <v>0</v>
      </c>
      <c r="S96" s="56">
        <v>0</v>
      </c>
      <c r="T96" s="57">
        <v>0</v>
      </c>
      <c r="U96" s="56">
        <f>M95-Q96</f>
        <v>1.1140000000000001</v>
      </c>
      <c r="V96" s="42">
        <v>0</v>
      </c>
      <c r="W96" s="43">
        <v>0</v>
      </c>
      <c r="X96" s="44">
        <v>0</v>
      </c>
      <c r="Y96" s="36" t="s">
        <v>8</v>
      </c>
    </row>
    <row r="97" spans="1:31" s="2" customFormat="1" ht="21.6" customHeight="1" x14ac:dyDescent="0.15">
      <c r="A97" s="111">
        <v>45</v>
      </c>
      <c r="B97" s="111" t="s">
        <v>176</v>
      </c>
      <c r="C97" s="115" t="s">
        <v>177</v>
      </c>
      <c r="D97" s="117" t="s">
        <v>178</v>
      </c>
      <c r="E97" s="119">
        <v>402.99599999999998</v>
      </c>
      <c r="F97" s="109">
        <v>200</v>
      </c>
      <c r="G97" s="119">
        <v>0.51200000000000001</v>
      </c>
      <c r="H97" s="105">
        <f>ROUND(F97/E97*G97,3)</f>
        <v>0.254</v>
      </c>
      <c r="I97" s="105">
        <v>0</v>
      </c>
      <c r="J97" s="105">
        <v>0</v>
      </c>
      <c r="K97" s="105">
        <v>0</v>
      </c>
      <c r="L97" s="105">
        <f t="shared" ref="L97" si="68">H97</f>
        <v>0.254</v>
      </c>
      <c r="M97" s="123">
        <v>28.126000000000001</v>
      </c>
      <c r="N97" s="132">
        <v>0</v>
      </c>
      <c r="O97" s="107">
        <f t="shared" ref="O97" si="69">+(+E97+G97)-(M97+N97)</f>
        <v>375.38200000000001</v>
      </c>
      <c r="P97" s="109">
        <v>187.691</v>
      </c>
      <c r="Q97" s="51">
        <v>0</v>
      </c>
      <c r="R97" s="52">
        <v>0</v>
      </c>
      <c r="S97" s="52">
        <v>0</v>
      </c>
      <c r="T97" s="53">
        <v>0</v>
      </c>
      <c r="U97" s="52">
        <v>4</v>
      </c>
      <c r="V97" s="24">
        <v>0</v>
      </c>
      <c r="W97" s="25">
        <v>0</v>
      </c>
      <c r="X97" s="26">
        <v>0</v>
      </c>
      <c r="Y97" s="35" t="s">
        <v>12</v>
      </c>
      <c r="AE97" s="54"/>
    </row>
    <row r="98" spans="1:31" s="2" customFormat="1" ht="21.6" customHeight="1" thickBot="1" x14ac:dyDescent="0.2">
      <c r="A98" s="112"/>
      <c r="B98" s="112"/>
      <c r="C98" s="125"/>
      <c r="D98" s="118"/>
      <c r="E98" s="120"/>
      <c r="F98" s="110"/>
      <c r="G98" s="120"/>
      <c r="H98" s="106"/>
      <c r="I98" s="121"/>
      <c r="J98" s="121"/>
      <c r="K98" s="121"/>
      <c r="L98" s="121"/>
      <c r="M98" s="124"/>
      <c r="N98" s="133"/>
      <c r="O98" s="108"/>
      <c r="P98" s="110"/>
      <c r="Q98" s="55">
        <v>0</v>
      </c>
      <c r="R98" s="56">
        <v>0</v>
      </c>
      <c r="S98" s="56">
        <v>0</v>
      </c>
      <c r="T98" s="57">
        <v>0</v>
      </c>
      <c r="U98" s="56">
        <f>M97-Q98</f>
        <v>28.126000000000001</v>
      </c>
      <c r="V98" s="42">
        <v>0</v>
      </c>
      <c r="W98" s="43">
        <v>0</v>
      </c>
      <c r="X98" s="44">
        <v>0</v>
      </c>
      <c r="Y98" s="36" t="s">
        <v>8</v>
      </c>
    </row>
    <row r="99" spans="1:31" s="2" customFormat="1" ht="18" customHeight="1" x14ac:dyDescent="0.15">
      <c r="A99" s="111">
        <v>46</v>
      </c>
      <c r="B99" s="111" t="s">
        <v>179</v>
      </c>
      <c r="C99" s="115" t="s">
        <v>180</v>
      </c>
      <c r="D99" s="117" t="s">
        <v>181</v>
      </c>
      <c r="E99" s="119">
        <v>426.613</v>
      </c>
      <c r="F99" s="109">
        <v>212.322</v>
      </c>
      <c r="G99" s="119">
        <v>3.85</v>
      </c>
      <c r="H99" s="105">
        <f>ROUND(F99/E99*G99,3)</f>
        <v>1.9159999999999999</v>
      </c>
      <c r="I99" s="105">
        <v>0</v>
      </c>
      <c r="J99" s="105">
        <v>0</v>
      </c>
      <c r="K99" s="105">
        <v>0</v>
      </c>
      <c r="L99" s="105">
        <f t="shared" ref="L99" si="70">H99</f>
        <v>1.9159999999999999</v>
      </c>
      <c r="M99" s="123">
        <v>3.85</v>
      </c>
      <c r="N99" s="132">
        <v>0</v>
      </c>
      <c r="O99" s="107">
        <f t="shared" ref="O99" si="71">+(+E99+G99)-(M99+N99)</f>
        <v>426.613</v>
      </c>
      <c r="P99" s="109">
        <v>212.322</v>
      </c>
      <c r="Q99" s="51">
        <v>0</v>
      </c>
      <c r="R99" s="52">
        <v>0</v>
      </c>
      <c r="S99" s="52">
        <v>0</v>
      </c>
      <c r="T99" s="53">
        <v>0</v>
      </c>
      <c r="U99" s="52">
        <v>1</v>
      </c>
      <c r="V99" s="24">
        <v>0</v>
      </c>
      <c r="W99" s="25">
        <v>0</v>
      </c>
      <c r="X99" s="26">
        <v>0</v>
      </c>
      <c r="Y99" s="35" t="s">
        <v>12</v>
      </c>
      <c r="AD99" s="54"/>
      <c r="AE99" s="54"/>
    </row>
    <row r="100" spans="1:31" s="2" customFormat="1" ht="18" customHeight="1" thickBot="1" x14ac:dyDescent="0.2">
      <c r="A100" s="112"/>
      <c r="B100" s="112"/>
      <c r="C100" s="125"/>
      <c r="D100" s="118"/>
      <c r="E100" s="120"/>
      <c r="F100" s="110"/>
      <c r="G100" s="120"/>
      <c r="H100" s="106"/>
      <c r="I100" s="121"/>
      <c r="J100" s="121"/>
      <c r="K100" s="121"/>
      <c r="L100" s="121"/>
      <c r="M100" s="124"/>
      <c r="N100" s="133"/>
      <c r="O100" s="108"/>
      <c r="P100" s="110"/>
      <c r="Q100" s="55">
        <v>0</v>
      </c>
      <c r="R100" s="56">
        <v>0</v>
      </c>
      <c r="S100" s="56">
        <v>0</v>
      </c>
      <c r="T100" s="57">
        <v>0</v>
      </c>
      <c r="U100" s="56">
        <f>M99-Q100</f>
        <v>3.85</v>
      </c>
      <c r="V100" s="42">
        <v>0</v>
      </c>
      <c r="W100" s="43">
        <v>0</v>
      </c>
      <c r="X100" s="44">
        <v>0</v>
      </c>
      <c r="Y100" s="36" t="s">
        <v>8</v>
      </c>
    </row>
    <row r="101" spans="1:31" s="2" customFormat="1" ht="26.45" customHeight="1" x14ac:dyDescent="0.15">
      <c r="A101" s="111">
        <v>47</v>
      </c>
      <c r="B101" s="111" t="s">
        <v>182</v>
      </c>
      <c r="C101" s="115" t="s">
        <v>183</v>
      </c>
      <c r="D101" s="117" t="s">
        <v>184</v>
      </c>
      <c r="E101" s="119">
        <v>414.911</v>
      </c>
      <c r="F101" s="109">
        <v>205.71299999999999</v>
      </c>
      <c r="G101" s="119">
        <f>ROUND(1.274367+1.767626,3)</f>
        <v>3.0419999999999998</v>
      </c>
      <c r="H101" s="105">
        <f>ROUND(F101/E101*1.274367,3)</f>
        <v>0.63200000000000001</v>
      </c>
      <c r="I101" s="105">
        <v>0</v>
      </c>
      <c r="J101" s="105">
        <v>0</v>
      </c>
      <c r="K101" s="105">
        <v>0</v>
      </c>
      <c r="L101" s="105">
        <f t="shared" ref="L101" si="72">H101</f>
        <v>0.63200000000000001</v>
      </c>
      <c r="M101" s="123">
        <v>3.6560000000000001</v>
      </c>
      <c r="N101" s="132">
        <v>0</v>
      </c>
      <c r="O101" s="107">
        <f t="shared" ref="O101" si="73">+(+E101+G101)-(M101+N101)</f>
        <v>414.29699999999997</v>
      </c>
      <c r="P101" s="109">
        <v>205.71299999999999</v>
      </c>
      <c r="Q101" s="51">
        <v>0</v>
      </c>
      <c r="R101" s="52">
        <v>0</v>
      </c>
      <c r="S101" s="52">
        <v>0</v>
      </c>
      <c r="T101" s="53">
        <v>0</v>
      </c>
      <c r="U101" s="52">
        <v>2</v>
      </c>
      <c r="V101" s="24">
        <v>0</v>
      </c>
      <c r="W101" s="25">
        <v>0</v>
      </c>
      <c r="X101" s="26">
        <v>0</v>
      </c>
      <c r="Y101" s="35" t="s">
        <v>12</v>
      </c>
    </row>
    <row r="102" spans="1:31" s="2" customFormat="1" ht="26.45" customHeight="1" thickBot="1" x14ac:dyDescent="0.2">
      <c r="A102" s="112"/>
      <c r="B102" s="112"/>
      <c r="C102" s="125"/>
      <c r="D102" s="118"/>
      <c r="E102" s="120"/>
      <c r="F102" s="110"/>
      <c r="G102" s="120"/>
      <c r="H102" s="106"/>
      <c r="I102" s="121"/>
      <c r="J102" s="121"/>
      <c r="K102" s="121"/>
      <c r="L102" s="121"/>
      <c r="M102" s="124"/>
      <c r="N102" s="133"/>
      <c r="O102" s="108"/>
      <c r="P102" s="110"/>
      <c r="Q102" s="55">
        <v>0</v>
      </c>
      <c r="R102" s="56">
        <v>0</v>
      </c>
      <c r="S102" s="56">
        <v>0</v>
      </c>
      <c r="T102" s="57">
        <v>0</v>
      </c>
      <c r="U102" s="56">
        <f>M101-Q102</f>
        <v>3.6560000000000001</v>
      </c>
      <c r="V102" s="42">
        <v>0</v>
      </c>
      <c r="W102" s="43">
        <v>0</v>
      </c>
      <c r="X102" s="44">
        <v>0</v>
      </c>
      <c r="Y102" s="36" t="s">
        <v>8</v>
      </c>
    </row>
    <row r="103" spans="1:31" s="2" customFormat="1" ht="18" customHeight="1" x14ac:dyDescent="0.15">
      <c r="A103" s="111">
        <v>48</v>
      </c>
      <c r="B103" s="111" t="s">
        <v>185</v>
      </c>
      <c r="C103" s="115" t="s">
        <v>186</v>
      </c>
      <c r="D103" s="117" t="s">
        <v>187</v>
      </c>
      <c r="E103" s="119">
        <f>ROUND(613.950504+142.57119,3)</f>
        <v>756.52200000000005</v>
      </c>
      <c r="F103" s="109">
        <v>200</v>
      </c>
      <c r="G103" s="119">
        <f>ROUND(0.1073+4.479636,3)</f>
        <v>4.5869999999999997</v>
      </c>
      <c r="H103" s="105">
        <f>ROUND(F103/E103*0.1073,3)</f>
        <v>2.8000000000000001E-2</v>
      </c>
      <c r="I103" s="105">
        <v>0</v>
      </c>
      <c r="J103" s="105">
        <v>0</v>
      </c>
      <c r="K103" s="105">
        <v>0</v>
      </c>
      <c r="L103" s="105">
        <f t="shared" ref="L103" si="74">H103</f>
        <v>2.8000000000000001E-2</v>
      </c>
      <c r="M103" s="123">
        <v>126.002</v>
      </c>
      <c r="N103" s="132">
        <v>0</v>
      </c>
      <c r="O103" s="107">
        <f>+(+E103+G103)-(M103+N103)</f>
        <v>635.10700000000008</v>
      </c>
      <c r="P103" s="109">
        <v>200</v>
      </c>
      <c r="Q103" s="51">
        <v>0</v>
      </c>
      <c r="R103" s="52">
        <v>0</v>
      </c>
      <c r="S103" s="52">
        <v>0</v>
      </c>
      <c r="T103" s="53">
        <v>0</v>
      </c>
      <c r="U103" s="52">
        <v>13</v>
      </c>
      <c r="V103" s="24">
        <v>0</v>
      </c>
      <c r="W103" s="25">
        <v>0</v>
      </c>
      <c r="X103" s="26">
        <v>0</v>
      </c>
      <c r="Y103" s="35" t="s">
        <v>12</v>
      </c>
    </row>
    <row r="104" spans="1:31" s="2" customFormat="1" ht="18" customHeight="1" thickBot="1" x14ac:dyDescent="0.2">
      <c r="A104" s="112"/>
      <c r="B104" s="112"/>
      <c r="C104" s="125"/>
      <c r="D104" s="118"/>
      <c r="E104" s="120"/>
      <c r="F104" s="110"/>
      <c r="G104" s="120"/>
      <c r="H104" s="106"/>
      <c r="I104" s="121"/>
      <c r="J104" s="121"/>
      <c r="K104" s="121"/>
      <c r="L104" s="121"/>
      <c r="M104" s="124"/>
      <c r="N104" s="133"/>
      <c r="O104" s="108"/>
      <c r="P104" s="110"/>
      <c r="Q104" s="55">
        <v>0</v>
      </c>
      <c r="R104" s="56">
        <v>0</v>
      </c>
      <c r="S104" s="56">
        <v>0</v>
      </c>
      <c r="T104" s="57">
        <v>0</v>
      </c>
      <c r="U104" s="56">
        <f>M103-Q104</f>
        <v>126.002</v>
      </c>
      <c r="V104" s="42">
        <v>0</v>
      </c>
      <c r="W104" s="43">
        <v>0</v>
      </c>
      <c r="X104" s="44">
        <v>0</v>
      </c>
      <c r="Y104" s="36" t="s">
        <v>8</v>
      </c>
    </row>
    <row r="105" spans="1:31" s="2" customFormat="1" ht="18" customHeight="1" x14ac:dyDescent="0.15">
      <c r="A105" s="111">
        <v>49</v>
      </c>
      <c r="B105" s="111" t="s">
        <v>188</v>
      </c>
      <c r="C105" s="115" t="s">
        <v>76</v>
      </c>
      <c r="D105" s="117" t="s">
        <v>189</v>
      </c>
      <c r="E105" s="119">
        <v>400</v>
      </c>
      <c r="F105" s="109">
        <v>200</v>
      </c>
      <c r="G105" s="119">
        <v>2.5579999999999998</v>
      </c>
      <c r="H105" s="105">
        <f>ROUND(F105/E105*G105,3)</f>
        <v>1.2789999999999999</v>
      </c>
      <c r="I105" s="105">
        <v>0</v>
      </c>
      <c r="J105" s="105">
        <v>0</v>
      </c>
      <c r="K105" s="105">
        <v>0</v>
      </c>
      <c r="L105" s="105">
        <f t="shared" ref="L105" si="75">H105</f>
        <v>1.2789999999999999</v>
      </c>
      <c r="M105" s="123">
        <v>2.5579999999999998</v>
      </c>
      <c r="N105" s="132">
        <v>0</v>
      </c>
      <c r="O105" s="107">
        <f t="shared" ref="O105" si="76">+(+E105+G105)-(M105+N105)</f>
        <v>400</v>
      </c>
      <c r="P105" s="109">
        <v>200</v>
      </c>
      <c r="Q105" s="51">
        <v>0</v>
      </c>
      <c r="R105" s="52">
        <v>0</v>
      </c>
      <c r="S105" s="52">
        <v>0</v>
      </c>
      <c r="T105" s="53">
        <v>0</v>
      </c>
      <c r="U105" s="52">
        <v>4</v>
      </c>
      <c r="V105" s="24">
        <v>0</v>
      </c>
      <c r="W105" s="25">
        <v>0</v>
      </c>
      <c r="X105" s="26">
        <v>0</v>
      </c>
      <c r="Y105" s="35" t="s">
        <v>12</v>
      </c>
    </row>
    <row r="106" spans="1:31" s="2" customFormat="1" ht="18" customHeight="1" thickBot="1" x14ac:dyDescent="0.2">
      <c r="A106" s="112"/>
      <c r="B106" s="112"/>
      <c r="C106" s="125"/>
      <c r="D106" s="118"/>
      <c r="E106" s="120"/>
      <c r="F106" s="110"/>
      <c r="G106" s="120"/>
      <c r="H106" s="106"/>
      <c r="I106" s="121"/>
      <c r="J106" s="121"/>
      <c r="K106" s="121"/>
      <c r="L106" s="121"/>
      <c r="M106" s="124"/>
      <c r="N106" s="133"/>
      <c r="O106" s="108"/>
      <c r="P106" s="110"/>
      <c r="Q106" s="55">
        <v>0</v>
      </c>
      <c r="R106" s="56">
        <v>0</v>
      </c>
      <c r="S106" s="56">
        <v>0</v>
      </c>
      <c r="T106" s="57">
        <v>0</v>
      </c>
      <c r="U106" s="56">
        <f>M105-Q106</f>
        <v>2.5579999999999998</v>
      </c>
      <c r="V106" s="42">
        <v>0</v>
      </c>
      <c r="W106" s="43">
        <v>0</v>
      </c>
      <c r="X106" s="44">
        <v>0</v>
      </c>
      <c r="Y106" s="36" t="s">
        <v>8</v>
      </c>
    </row>
    <row r="107" spans="1:31" s="2" customFormat="1" ht="18" customHeight="1" x14ac:dyDescent="0.15">
      <c r="A107" s="111">
        <v>50</v>
      </c>
      <c r="B107" s="113" t="s">
        <v>190</v>
      </c>
      <c r="C107" s="115" t="s">
        <v>58</v>
      </c>
      <c r="D107" s="117" t="s">
        <v>191</v>
      </c>
      <c r="E107" s="119">
        <v>400</v>
      </c>
      <c r="F107" s="109">
        <v>200</v>
      </c>
      <c r="G107" s="119">
        <v>7.8E-2</v>
      </c>
      <c r="H107" s="105">
        <f>ROUND(F107/E107*G107,3)</f>
        <v>3.9E-2</v>
      </c>
      <c r="I107" s="105">
        <v>0</v>
      </c>
      <c r="J107" s="105">
        <v>0</v>
      </c>
      <c r="K107" s="105">
        <v>0</v>
      </c>
      <c r="L107" s="105">
        <f t="shared" ref="L107" si="77">H107</f>
        <v>3.9E-2</v>
      </c>
      <c r="M107" s="123">
        <v>7.8E-2</v>
      </c>
      <c r="N107" s="132">
        <v>0</v>
      </c>
      <c r="O107" s="107">
        <f t="shared" ref="O107" si="78">+(+E107+G107)-(M107+N107)</f>
        <v>400</v>
      </c>
      <c r="P107" s="109">
        <v>200</v>
      </c>
      <c r="Q107" s="51">
        <v>0</v>
      </c>
      <c r="R107" s="52">
        <v>0</v>
      </c>
      <c r="S107" s="52">
        <v>0</v>
      </c>
      <c r="T107" s="53">
        <v>0</v>
      </c>
      <c r="U107" s="52">
        <v>1</v>
      </c>
      <c r="V107" s="24">
        <v>0</v>
      </c>
      <c r="W107" s="25">
        <v>0</v>
      </c>
      <c r="X107" s="26">
        <v>0</v>
      </c>
      <c r="Y107" s="35" t="s">
        <v>12</v>
      </c>
    </row>
    <row r="108" spans="1:31" s="2" customFormat="1" ht="18" customHeight="1" thickBot="1" x14ac:dyDescent="0.2">
      <c r="A108" s="112"/>
      <c r="B108" s="114"/>
      <c r="C108" s="125"/>
      <c r="D108" s="118"/>
      <c r="E108" s="120"/>
      <c r="F108" s="110"/>
      <c r="G108" s="120"/>
      <c r="H108" s="106"/>
      <c r="I108" s="121"/>
      <c r="J108" s="121"/>
      <c r="K108" s="121"/>
      <c r="L108" s="121"/>
      <c r="M108" s="124"/>
      <c r="N108" s="133"/>
      <c r="O108" s="108"/>
      <c r="P108" s="110"/>
      <c r="Q108" s="55">
        <v>0</v>
      </c>
      <c r="R108" s="56">
        <v>0</v>
      </c>
      <c r="S108" s="56">
        <v>0</v>
      </c>
      <c r="T108" s="57">
        <v>0</v>
      </c>
      <c r="U108" s="56">
        <f>M107-Q108</f>
        <v>7.8E-2</v>
      </c>
      <c r="V108" s="42">
        <v>0</v>
      </c>
      <c r="W108" s="43">
        <v>0</v>
      </c>
      <c r="X108" s="44">
        <v>0</v>
      </c>
      <c r="Y108" s="36" t="s">
        <v>8</v>
      </c>
    </row>
    <row r="109" spans="1:31" s="2" customFormat="1" ht="18" customHeight="1" x14ac:dyDescent="0.15">
      <c r="A109" s="111">
        <v>51</v>
      </c>
      <c r="B109" s="113" t="s">
        <v>192</v>
      </c>
      <c r="C109" s="115" t="s">
        <v>193</v>
      </c>
      <c r="D109" s="117" t="s">
        <v>194</v>
      </c>
      <c r="E109" s="119">
        <v>409.13200000000001</v>
      </c>
      <c r="F109" s="109">
        <v>204.566</v>
      </c>
      <c r="G109" s="119">
        <v>5.8000000000000003E-2</v>
      </c>
      <c r="H109" s="105">
        <f>ROUND(F109/E109*G109,3)</f>
        <v>2.9000000000000001E-2</v>
      </c>
      <c r="I109" s="105">
        <v>0</v>
      </c>
      <c r="J109" s="105">
        <v>0</v>
      </c>
      <c r="K109" s="105">
        <v>0</v>
      </c>
      <c r="L109" s="105">
        <f t="shared" ref="L109" si="79">H109</f>
        <v>2.9000000000000001E-2</v>
      </c>
      <c r="M109" s="123">
        <v>5.8000000000000003E-2</v>
      </c>
      <c r="N109" s="132">
        <v>0</v>
      </c>
      <c r="O109" s="107">
        <f t="shared" ref="O109:O111" si="80">+(+E109+G109)-(M109+N109)</f>
        <v>409.13200000000001</v>
      </c>
      <c r="P109" s="109">
        <v>204.566</v>
      </c>
      <c r="Q109" s="51">
        <v>0</v>
      </c>
      <c r="R109" s="52">
        <v>0</v>
      </c>
      <c r="S109" s="52">
        <v>0</v>
      </c>
      <c r="T109" s="53">
        <v>0</v>
      </c>
      <c r="U109" s="52">
        <v>1</v>
      </c>
      <c r="V109" s="24">
        <v>0</v>
      </c>
      <c r="W109" s="25">
        <v>0</v>
      </c>
      <c r="X109" s="26">
        <v>0</v>
      </c>
      <c r="Y109" s="35" t="s">
        <v>12</v>
      </c>
    </row>
    <row r="110" spans="1:31" s="2" customFormat="1" ht="18" customHeight="1" thickBot="1" x14ac:dyDescent="0.2">
      <c r="A110" s="112"/>
      <c r="B110" s="114"/>
      <c r="C110" s="125"/>
      <c r="D110" s="118"/>
      <c r="E110" s="120"/>
      <c r="F110" s="110"/>
      <c r="G110" s="120"/>
      <c r="H110" s="106"/>
      <c r="I110" s="121"/>
      <c r="J110" s="121"/>
      <c r="K110" s="121"/>
      <c r="L110" s="121"/>
      <c r="M110" s="124"/>
      <c r="N110" s="133"/>
      <c r="O110" s="108"/>
      <c r="P110" s="110"/>
      <c r="Q110" s="55">
        <v>0</v>
      </c>
      <c r="R110" s="56">
        <v>0</v>
      </c>
      <c r="S110" s="56">
        <v>0</v>
      </c>
      <c r="T110" s="57">
        <v>0</v>
      </c>
      <c r="U110" s="56">
        <f>M109-Q110</f>
        <v>5.8000000000000003E-2</v>
      </c>
      <c r="V110" s="42">
        <v>0</v>
      </c>
      <c r="W110" s="43">
        <v>0</v>
      </c>
      <c r="X110" s="44">
        <v>0</v>
      </c>
      <c r="Y110" s="36" t="s">
        <v>8</v>
      </c>
    </row>
    <row r="111" spans="1:31" s="2" customFormat="1" ht="18" customHeight="1" x14ac:dyDescent="0.15">
      <c r="A111" s="111">
        <v>52</v>
      </c>
      <c r="B111" s="113" t="s">
        <v>195</v>
      </c>
      <c r="C111" s="115" t="s">
        <v>196</v>
      </c>
      <c r="D111" s="117" t="s">
        <v>197</v>
      </c>
      <c r="E111" s="119">
        <v>400</v>
      </c>
      <c r="F111" s="109">
        <v>200</v>
      </c>
      <c r="G111" s="119">
        <v>3.33</v>
      </c>
      <c r="H111" s="105">
        <f>ROUND(F111/E111*G111,3)</f>
        <v>1.665</v>
      </c>
      <c r="I111" s="105">
        <v>0</v>
      </c>
      <c r="J111" s="105">
        <v>0</v>
      </c>
      <c r="K111" s="105">
        <v>0</v>
      </c>
      <c r="L111" s="105">
        <f t="shared" ref="L111" si="81">H111</f>
        <v>1.665</v>
      </c>
      <c r="M111" s="123">
        <v>3.33</v>
      </c>
      <c r="N111" s="132">
        <v>0</v>
      </c>
      <c r="O111" s="107">
        <f t="shared" si="80"/>
        <v>400</v>
      </c>
      <c r="P111" s="109">
        <v>200</v>
      </c>
      <c r="Q111" s="51">
        <v>0</v>
      </c>
      <c r="R111" s="52">
        <v>0</v>
      </c>
      <c r="S111" s="52">
        <v>0</v>
      </c>
      <c r="T111" s="53">
        <v>0</v>
      </c>
      <c r="U111" s="52">
        <v>1</v>
      </c>
      <c r="V111" s="24">
        <v>0</v>
      </c>
      <c r="W111" s="25">
        <v>0</v>
      </c>
      <c r="X111" s="26">
        <v>0</v>
      </c>
      <c r="Y111" s="35" t="s">
        <v>12</v>
      </c>
      <c r="AD111" s="54"/>
    </row>
    <row r="112" spans="1:31" s="2" customFormat="1" ht="18" customHeight="1" thickBot="1" x14ac:dyDescent="0.2">
      <c r="A112" s="112"/>
      <c r="B112" s="114"/>
      <c r="C112" s="125"/>
      <c r="D112" s="118"/>
      <c r="E112" s="120"/>
      <c r="F112" s="110"/>
      <c r="G112" s="120"/>
      <c r="H112" s="106"/>
      <c r="I112" s="121"/>
      <c r="J112" s="121"/>
      <c r="K112" s="121"/>
      <c r="L112" s="121"/>
      <c r="M112" s="124"/>
      <c r="N112" s="133"/>
      <c r="O112" s="108"/>
      <c r="P112" s="110"/>
      <c r="Q112" s="55">
        <v>0</v>
      </c>
      <c r="R112" s="56">
        <v>0</v>
      </c>
      <c r="S112" s="56">
        <v>0</v>
      </c>
      <c r="T112" s="57">
        <v>0</v>
      </c>
      <c r="U112" s="56">
        <f>M111-Q112</f>
        <v>3.33</v>
      </c>
      <c r="V112" s="42">
        <v>0</v>
      </c>
      <c r="W112" s="43">
        <v>0</v>
      </c>
      <c r="X112" s="44">
        <v>0</v>
      </c>
      <c r="Y112" s="36" t="s">
        <v>8</v>
      </c>
    </row>
    <row r="113" spans="1:25" s="2" customFormat="1" ht="18" customHeight="1" x14ac:dyDescent="0.15">
      <c r="A113" s="111">
        <v>53</v>
      </c>
      <c r="B113" s="113" t="s">
        <v>198</v>
      </c>
      <c r="C113" s="115" t="s">
        <v>199</v>
      </c>
      <c r="D113" s="117" t="s">
        <v>200</v>
      </c>
      <c r="E113" s="119">
        <v>1105.932</v>
      </c>
      <c r="F113" s="109">
        <v>200</v>
      </c>
      <c r="G113" s="119">
        <f>ROUND(0.178+0.066635,3)</f>
        <v>0.245</v>
      </c>
      <c r="H113" s="105">
        <f>ROUND(F113/E113*0.178,3)</f>
        <v>3.2000000000000001E-2</v>
      </c>
      <c r="I113" s="105">
        <v>0</v>
      </c>
      <c r="J113" s="105">
        <v>0</v>
      </c>
      <c r="K113" s="105">
        <v>0</v>
      </c>
      <c r="L113" s="105">
        <f t="shared" ref="L113" si="82">H113</f>
        <v>3.2000000000000001E-2</v>
      </c>
      <c r="M113" s="123">
        <v>81.578999999999994</v>
      </c>
      <c r="N113" s="132">
        <v>0</v>
      </c>
      <c r="O113" s="107">
        <f t="shared" ref="O113" si="83">+(+E113+G113)-(M113+N113)</f>
        <v>1024.598</v>
      </c>
      <c r="P113" s="109">
        <v>200</v>
      </c>
      <c r="Q113" s="51">
        <v>1</v>
      </c>
      <c r="R113" s="52">
        <v>0</v>
      </c>
      <c r="S113" s="52">
        <v>0</v>
      </c>
      <c r="T113" s="53">
        <v>0</v>
      </c>
      <c r="U113" s="52">
        <v>2</v>
      </c>
      <c r="V113" s="24">
        <v>0</v>
      </c>
      <c r="W113" s="25">
        <v>0</v>
      </c>
      <c r="X113" s="26">
        <v>0</v>
      </c>
      <c r="Y113" s="35" t="s">
        <v>12</v>
      </c>
    </row>
    <row r="114" spans="1:25" s="2" customFormat="1" ht="18" customHeight="1" thickBot="1" x14ac:dyDescent="0.2">
      <c r="A114" s="112"/>
      <c r="B114" s="114"/>
      <c r="C114" s="125"/>
      <c r="D114" s="118"/>
      <c r="E114" s="120"/>
      <c r="F114" s="110"/>
      <c r="G114" s="120"/>
      <c r="H114" s="106"/>
      <c r="I114" s="121"/>
      <c r="J114" s="121"/>
      <c r="K114" s="121"/>
      <c r="L114" s="121"/>
      <c r="M114" s="124"/>
      <c r="N114" s="133"/>
      <c r="O114" s="108"/>
      <c r="P114" s="110"/>
      <c r="Q114" s="55">
        <v>60.432000000000002</v>
      </c>
      <c r="R114" s="56">
        <v>0</v>
      </c>
      <c r="S114" s="56">
        <v>0</v>
      </c>
      <c r="T114" s="57">
        <v>0</v>
      </c>
      <c r="U114" s="56">
        <f>M113-Q114</f>
        <v>21.146999999999991</v>
      </c>
      <c r="V114" s="42">
        <v>0</v>
      </c>
      <c r="W114" s="43">
        <v>0</v>
      </c>
      <c r="X114" s="44">
        <v>0</v>
      </c>
      <c r="Y114" s="36" t="s">
        <v>8</v>
      </c>
    </row>
    <row r="115" spans="1:25" s="2" customFormat="1" ht="27" customHeight="1" x14ac:dyDescent="0.15">
      <c r="A115" s="111">
        <v>54</v>
      </c>
      <c r="B115" s="113" t="s">
        <v>201</v>
      </c>
      <c r="C115" s="115" t="s">
        <v>202</v>
      </c>
      <c r="D115" s="117" t="s">
        <v>203</v>
      </c>
      <c r="E115" s="119">
        <v>399.39400000000001</v>
      </c>
      <c r="F115" s="109">
        <v>199.697</v>
      </c>
      <c r="G115" s="119">
        <v>3.5999999999999997E-2</v>
      </c>
      <c r="H115" s="105">
        <f>ROUND(F115/E115*G115,3)</f>
        <v>1.7999999999999999E-2</v>
      </c>
      <c r="I115" s="105">
        <v>0</v>
      </c>
      <c r="J115" s="105">
        <v>0</v>
      </c>
      <c r="K115" s="105">
        <v>0</v>
      </c>
      <c r="L115" s="105">
        <f t="shared" ref="L115" si="84">H115</f>
        <v>1.7999999999999999E-2</v>
      </c>
      <c r="M115" s="123">
        <v>7.625</v>
      </c>
      <c r="N115" s="132">
        <v>0</v>
      </c>
      <c r="O115" s="107">
        <f t="shared" ref="O115" si="85">+(+E115+G115)-(M115+N115)</f>
        <v>391.80500000000001</v>
      </c>
      <c r="P115" s="109">
        <v>195.90199999999999</v>
      </c>
      <c r="Q115" s="51">
        <v>0</v>
      </c>
      <c r="R115" s="52">
        <v>0</v>
      </c>
      <c r="S115" s="52">
        <v>0</v>
      </c>
      <c r="T115" s="53">
        <v>0</v>
      </c>
      <c r="U115" s="52">
        <v>3</v>
      </c>
      <c r="V115" s="24">
        <v>0</v>
      </c>
      <c r="W115" s="25">
        <v>0</v>
      </c>
      <c r="X115" s="26">
        <v>0</v>
      </c>
      <c r="Y115" s="35" t="s">
        <v>12</v>
      </c>
    </row>
    <row r="116" spans="1:25" s="2" customFormat="1" ht="27" customHeight="1" thickBot="1" x14ac:dyDescent="0.2">
      <c r="A116" s="112"/>
      <c r="B116" s="114"/>
      <c r="C116" s="125"/>
      <c r="D116" s="118"/>
      <c r="E116" s="120"/>
      <c r="F116" s="110"/>
      <c r="G116" s="120"/>
      <c r="H116" s="106"/>
      <c r="I116" s="121"/>
      <c r="J116" s="121"/>
      <c r="K116" s="121"/>
      <c r="L116" s="121"/>
      <c r="M116" s="124"/>
      <c r="N116" s="133"/>
      <c r="O116" s="108"/>
      <c r="P116" s="110"/>
      <c r="Q116" s="55">
        <v>0</v>
      </c>
      <c r="R116" s="56">
        <v>0</v>
      </c>
      <c r="S116" s="56">
        <v>0</v>
      </c>
      <c r="T116" s="57">
        <v>0</v>
      </c>
      <c r="U116" s="56">
        <f>M115-Q116</f>
        <v>7.625</v>
      </c>
      <c r="V116" s="42">
        <v>0</v>
      </c>
      <c r="W116" s="43">
        <v>0</v>
      </c>
      <c r="X116" s="44">
        <v>0</v>
      </c>
      <c r="Y116" s="36" t="s">
        <v>8</v>
      </c>
    </row>
    <row r="117" spans="1:25" s="2" customFormat="1" ht="18" customHeight="1" x14ac:dyDescent="0.15">
      <c r="A117" s="111">
        <v>55</v>
      </c>
      <c r="B117" s="113" t="s">
        <v>204</v>
      </c>
      <c r="C117" s="115" t="s">
        <v>205</v>
      </c>
      <c r="D117" s="117" t="s">
        <v>206</v>
      </c>
      <c r="E117" s="119">
        <v>325.012</v>
      </c>
      <c r="F117" s="109">
        <v>162.5</v>
      </c>
      <c r="G117" s="119">
        <v>3.3000000000000002E-2</v>
      </c>
      <c r="H117" s="105">
        <f>ROUND(F117/E117*G117,3)</f>
        <v>1.6E-2</v>
      </c>
      <c r="I117" s="105">
        <v>0</v>
      </c>
      <c r="J117" s="105">
        <v>0</v>
      </c>
      <c r="K117" s="105">
        <v>0</v>
      </c>
      <c r="L117" s="105">
        <f t="shared" ref="L117" si="86">H117</f>
        <v>1.6E-2</v>
      </c>
      <c r="M117" s="123">
        <v>25.033000000000001</v>
      </c>
      <c r="N117" s="132">
        <v>0</v>
      </c>
      <c r="O117" s="107">
        <f t="shared" ref="O117" si="87">+(+E117+G117)-(M117+N117)</f>
        <v>300.012</v>
      </c>
      <c r="P117" s="109">
        <v>150</v>
      </c>
      <c r="Q117" s="51">
        <v>0</v>
      </c>
      <c r="R117" s="52">
        <v>0</v>
      </c>
      <c r="S117" s="52">
        <v>0</v>
      </c>
      <c r="T117" s="53">
        <v>0</v>
      </c>
      <c r="U117" s="52">
        <v>5</v>
      </c>
      <c r="V117" s="24">
        <v>0</v>
      </c>
      <c r="W117" s="25">
        <v>0</v>
      </c>
      <c r="X117" s="26">
        <v>0</v>
      </c>
      <c r="Y117" s="35" t="s">
        <v>12</v>
      </c>
    </row>
    <row r="118" spans="1:25" s="2" customFormat="1" ht="18" customHeight="1" thickBot="1" x14ac:dyDescent="0.2">
      <c r="A118" s="112"/>
      <c r="B118" s="114"/>
      <c r="C118" s="125"/>
      <c r="D118" s="118"/>
      <c r="E118" s="120"/>
      <c r="F118" s="110"/>
      <c r="G118" s="120"/>
      <c r="H118" s="106"/>
      <c r="I118" s="121"/>
      <c r="J118" s="121"/>
      <c r="K118" s="121"/>
      <c r="L118" s="121"/>
      <c r="M118" s="124"/>
      <c r="N118" s="133"/>
      <c r="O118" s="108"/>
      <c r="P118" s="110"/>
      <c r="Q118" s="55">
        <v>0</v>
      </c>
      <c r="R118" s="56">
        <v>0</v>
      </c>
      <c r="S118" s="56">
        <v>0</v>
      </c>
      <c r="T118" s="57">
        <v>0</v>
      </c>
      <c r="U118" s="56">
        <f>M117-Q118</f>
        <v>25.033000000000001</v>
      </c>
      <c r="V118" s="42">
        <v>0</v>
      </c>
      <c r="W118" s="43">
        <v>0</v>
      </c>
      <c r="X118" s="44">
        <v>0</v>
      </c>
      <c r="Y118" s="36" t="s">
        <v>8</v>
      </c>
    </row>
    <row r="119" spans="1:25" s="3" customFormat="1" ht="20.100000000000001" customHeight="1" x14ac:dyDescent="0.15">
      <c r="A119" s="111" t="s">
        <v>14</v>
      </c>
      <c r="B119" s="111">
        <v>55</v>
      </c>
      <c r="C119" s="113"/>
      <c r="D119" s="117"/>
      <c r="E119" s="107">
        <f t="shared" ref="E119:P119" si="88">SUM(E9:E118)</f>
        <v>28350.224000000009</v>
      </c>
      <c r="F119" s="126">
        <f>SUM(F9:F118)</f>
        <v>10030.539000000001</v>
      </c>
      <c r="G119" s="107">
        <f t="shared" si="88"/>
        <v>2082.741</v>
      </c>
      <c r="H119" s="128">
        <f t="shared" si="88"/>
        <v>30.051999999999996</v>
      </c>
      <c r="I119" s="128">
        <f t="shared" si="88"/>
        <v>0</v>
      </c>
      <c r="J119" s="128">
        <f t="shared" si="88"/>
        <v>0</v>
      </c>
      <c r="K119" s="128">
        <f t="shared" si="88"/>
        <v>0</v>
      </c>
      <c r="L119" s="128">
        <f t="shared" si="88"/>
        <v>30.051999999999996</v>
      </c>
      <c r="M119" s="128">
        <f t="shared" si="88"/>
        <v>1789.5059999999996</v>
      </c>
      <c r="N119" s="130">
        <f t="shared" si="88"/>
        <v>0</v>
      </c>
      <c r="O119" s="107">
        <f>SUM(O9:O118)</f>
        <v>28643.458999999992</v>
      </c>
      <c r="P119" s="126">
        <f t="shared" si="88"/>
        <v>9719.6470000000008</v>
      </c>
      <c r="Q119" s="27">
        <f t="shared" ref="Q119:X119" si="89">SUMIF($Y$9:$Y$118,$Y$7,Q9:Q118)</f>
        <v>21</v>
      </c>
      <c r="R119" s="28">
        <f t="shared" si="89"/>
        <v>0</v>
      </c>
      <c r="S119" s="28">
        <f t="shared" si="89"/>
        <v>0</v>
      </c>
      <c r="T119" s="29">
        <f t="shared" si="89"/>
        <v>0</v>
      </c>
      <c r="U119" s="28">
        <f t="shared" si="89"/>
        <v>247</v>
      </c>
      <c r="V119" s="27">
        <f t="shared" si="89"/>
        <v>0</v>
      </c>
      <c r="W119" s="29">
        <f t="shared" si="89"/>
        <v>0</v>
      </c>
      <c r="X119" s="30">
        <f t="shared" si="89"/>
        <v>0</v>
      </c>
      <c r="Y119" s="35" t="s">
        <v>12</v>
      </c>
    </row>
    <row r="120" spans="1:25" s="3" customFormat="1" ht="20.100000000000001" customHeight="1" thickBot="1" x14ac:dyDescent="0.2">
      <c r="A120" s="112"/>
      <c r="B120" s="112"/>
      <c r="C120" s="114"/>
      <c r="D120" s="118"/>
      <c r="E120" s="108"/>
      <c r="F120" s="127"/>
      <c r="G120" s="108"/>
      <c r="H120" s="129"/>
      <c r="I120" s="129"/>
      <c r="J120" s="129"/>
      <c r="K120" s="129"/>
      <c r="L120" s="129"/>
      <c r="M120" s="129"/>
      <c r="N120" s="131"/>
      <c r="O120" s="108"/>
      <c r="P120" s="127"/>
      <c r="Q120" s="45">
        <f t="shared" ref="Q120:X120" si="90">SUMIF($Y$9:$Y$118,$Y$8,Q9:Q118)</f>
        <v>148.78399999999999</v>
      </c>
      <c r="R120" s="46">
        <f t="shared" si="90"/>
        <v>0</v>
      </c>
      <c r="S120" s="46">
        <f t="shared" si="90"/>
        <v>0</v>
      </c>
      <c r="T120" s="47">
        <f t="shared" si="90"/>
        <v>0</v>
      </c>
      <c r="U120" s="46">
        <f t="shared" si="90"/>
        <v>1640.7219999999998</v>
      </c>
      <c r="V120" s="45">
        <f t="shared" si="90"/>
        <v>0</v>
      </c>
      <c r="W120" s="47">
        <f t="shared" si="90"/>
        <v>0</v>
      </c>
      <c r="X120" s="48">
        <f t="shared" si="90"/>
        <v>0</v>
      </c>
      <c r="Y120" s="36" t="s">
        <v>8</v>
      </c>
    </row>
    <row r="121" spans="1:25" ht="14.25" hidden="1" outlineLevel="1" thickBot="1" x14ac:dyDescent="0.2">
      <c r="A121" s="1" t="s">
        <v>20</v>
      </c>
    </row>
    <row r="122" spans="1:25" ht="14.25" hidden="1" outlineLevel="1" thickBot="1" x14ac:dyDescent="0.2">
      <c r="C122" s="1" t="s">
        <v>21</v>
      </c>
      <c r="F122" s="1" t="s">
        <v>31</v>
      </c>
      <c r="O122" s="41"/>
    </row>
    <row r="123" spans="1:25" ht="14.25" hidden="1" outlineLevel="1" thickBot="1" x14ac:dyDescent="0.2">
      <c r="C123" s="1" t="s">
        <v>22</v>
      </c>
      <c r="F123" s="1" t="s">
        <v>32</v>
      </c>
    </row>
    <row r="124" spans="1:25" ht="14.25" hidden="1" outlineLevel="1" thickBot="1" x14ac:dyDescent="0.2">
      <c r="C124" s="1" t="s">
        <v>23</v>
      </c>
      <c r="F124" s="1" t="s">
        <v>33</v>
      </c>
    </row>
    <row r="125" spans="1:25" ht="14.25" hidden="1" outlineLevel="1" thickBot="1" x14ac:dyDescent="0.2">
      <c r="C125" s="1" t="s">
        <v>24</v>
      </c>
      <c r="F125" s="1" t="s">
        <v>34</v>
      </c>
    </row>
    <row r="126" spans="1:25" ht="14.25" hidden="1" outlineLevel="1" thickBot="1" x14ac:dyDescent="0.2">
      <c r="C126" s="1" t="s">
        <v>25</v>
      </c>
      <c r="F126" s="1" t="s">
        <v>35</v>
      </c>
    </row>
    <row r="127" spans="1:25" ht="14.25" hidden="1" outlineLevel="1" thickBot="1" x14ac:dyDescent="0.2">
      <c r="C127" s="1" t="s">
        <v>26</v>
      </c>
      <c r="F127" s="1" t="s">
        <v>36</v>
      </c>
    </row>
    <row r="128" spans="1:25" ht="14.25" hidden="1" outlineLevel="1" thickBot="1" x14ac:dyDescent="0.2">
      <c r="C128" s="1" t="s">
        <v>27</v>
      </c>
    </row>
    <row r="129" spans="3:15" ht="14.25" hidden="1" outlineLevel="1" thickBot="1" x14ac:dyDescent="0.2">
      <c r="C129" s="1" t="s">
        <v>28</v>
      </c>
    </row>
    <row r="130" spans="3:15" ht="14.25" hidden="1" outlineLevel="1" thickBot="1" x14ac:dyDescent="0.2">
      <c r="C130" s="1" t="s">
        <v>29</v>
      </c>
    </row>
    <row r="131" spans="3:15" ht="14.25" hidden="1" outlineLevel="1" thickBot="1" x14ac:dyDescent="0.2">
      <c r="C131" s="1" t="s">
        <v>30</v>
      </c>
    </row>
    <row r="132" spans="3:15" collapsed="1" x14ac:dyDescent="0.15">
      <c r="O132" s="40">
        <f>+(+$E$119+$G$119)-($M$119+$N$119)</f>
        <v>28643.45900000001</v>
      </c>
    </row>
  </sheetData>
  <mergeCells count="919">
    <mergeCell ref="M119:M120"/>
    <mergeCell ref="N119:N120"/>
    <mergeCell ref="O119:O120"/>
    <mergeCell ref="P119:P120"/>
    <mergeCell ref="G119:G120"/>
    <mergeCell ref="H119:H120"/>
    <mergeCell ref="I119:I120"/>
    <mergeCell ref="J119:J120"/>
    <mergeCell ref="K119:K120"/>
    <mergeCell ref="L119:L120"/>
    <mergeCell ref="A119:A120"/>
    <mergeCell ref="B119:B120"/>
    <mergeCell ref="C119:C120"/>
    <mergeCell ref="D119:D120"/>
    <mergeCell ref="E119:E120"/>
    <mergeCell ref="F119:F120"/>
    <mergeCell ref="G117:G118"/>
    <mergeCell ref="H117:H118"/>
    <mergeCell ref="I117:I118"/>
    <mergeCell ref="N115:N116"/>
    <mergeCell ref="O115:O116"/>
    <mergeCell ref="P115:P116"/>
    <mergeCell ref="A117:A118"/>
    <mergeCell ref="B117:B118"/>
    <mergeCell ref="C117:C118"/>
    <mergeCell ref="D117:D118"/>
    <mergeCell ref="E117:E118"/>
    <mergeCell ref="F117:F118"/>
    <mergeCell ref="G115:G116"/>
    <mergeCell ref="H115:H116"/>
    <mergeCell ref="I115:I116"/>
    <mergeCell ref="J115:J116"/>
    <mergeCell ref="K115:K116"/>
    <mergeCell ref="L115:L116"/>
    <mergeCell ref="M117:M118"/>
    <mergeCell ref="N117:N118"/>
    <mergeCell ref="O117:O118"/>
    <mergeCell ref="P117:P118"/>
    <mergeCell ref="J117:J118"/>
    <mergeCell ref="K117:K118"/>
    <mergeCell ref="L117:L118"/>
    <mergeCell ref="A115:A116"/>
    <mergeCell ref="B115:B116"/>
    <mergeCell ref="C115:C116"/>
    <mergeCell ref="D115:D116"/>
    <mergeCell ref="E115:E116"/>
    <mergeCell ref="F115:F116"/>
    <mergeCell ref="G113:G114"/>
    <mergeCell ref="H113:H114"/>
    <mergeCell ref="I113:I114"/>
    <mergeCell ref="M111:M112"/>
    <mergeCell ref="C111:C112"/>
    <mergeCell ref="D111:D112"/>
    <mergeCell ref="E111:E112"/>
    <mergeCell ref="F111:F112"/>
    <mergeCell ref="M115:M116"/>
    <mergeCell ref="N111:N112"/>
    <mergeCell ref="O111:O112"/>
    <mergeCell ref="P111:P112"/>
    <mergeCell ref="A113:A114"/>
    <mergeCell ref="B113:B114"/>
    <mergeCell ref="C113:C114"/>
    <mergeCell ref="D113:D114"/>
    <mergeCell ref="E113:E114"/>
    <mergeCell ref="F113:F114"/>
    <mergeCell ref="G111:G112"/>
    <mergeCell ref="H111:H112"/>
    <mergeCell ref="I111:I112"/>
    <mergeCell ref="J111:J112"/>
    <mergeCell ref="K111:K112"/>
    <mergeCell ref="L111:L112"/>
    <mergeCell ref="M113:M114"/>
    <mergeCell ref="N113:N114"/>
    <mergeCell ref="O113:O114"/>
    <mergeCell ref="P113:P114"/>
    <mergeCell ref="J113:J114"/>
    <mergeCell ref="K113:K114"/>
    <mergeCell ref="L113:L114"/>
    <mergeCell ref="A111:A112"/>
    <mergeCell ref="B111:B112"/>
    <mergeCell ref="M107:M108"/>
    <mergeCell ref="N107:N108"/>
    <mergeCell ref="O107:O108"/>
    <mergeCell ref="P107:P108"/>
    <mergeCell ref="A109:A110"/>
    <mergeCell ref="B109:B110"/>
    <mergeCell ref="C109:C110"/>
    <mergeCell ref="D109:D110"/>
    <mergeCell ref="E109:E110"/>
    <mergeCell ref="F109:F110"/>
    <mergeCell ref="G107:G108"/>
    <mergeCell ref="H107:H108"/>
    <mergeCell ref="I107:I108"/>
    <mergeCell ref="J107:J108"/>
    <mergeCell ref="K107:K108"/>
    <mergeCell ref="L107:L108"/>
    <mergeCell ref="M109:M110"/>
    <mergeCell ref="N109:N110"/>
    <mergeCell ref="O109:O110"/>
    <mergeCell ref="P109:P110"/>
    <mergeCell ref="J109:J110"/>
    <mergeCell ref="K109:K110"/>
    <mergeCell ref="L109:L110"/>
    <mergeCell ref="A107:A108"/>
    <mergeCell ref="B107:B108"/>
    <mergeCell ref="C107:C108"/>
    <mergeCell ref="D107:D108"/>
    <mergeCell ref="E107:E108"/>
    <mergeCell ref="F107:F108"/>
    <mergeCell ref="G105:G106"/>
    <mergeCell ref="H105:H106"/>
    <mergeCell ref="I105:I106"/>
    <mergeCell ref="G109:G110"/>
    <mergeCell ref="H109:H110"/>
    <mergeCell ref="I109:I110"/>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5:M106"/>
    <mergeCell ref="N105:N106"/>
    <mergeCell ref="O105:O106"/>
    <mergeCell ref="P105:P106"/>
    <mergeCell ref="J105:J106"/>
    <mergeCell ref="K105:K106"/>
    <mergeCell ref="L105:L106"/>
    <mergeCell ref="A103:A104"/>
    <mergeCell ref="B103:B104"/>
    <mergeCell ref="C103:C104"/>
    <mergeCell ref="D103:D104"/>
    <mergeCell ref="E103:E104"/>
    <mergeCell ref="F103:F104"/>
    <mergeCell ref="G101:G102"/>
    <mergeCell ref="H101:H102"/>
    <mergeCell ref="I101:I102"/>
    <mergeCell ref="M99:M100"/>
    <mergeCell ref="C99:C100"/>
    <mergeCell ref="D99:D100"/>
    <mergeCell ref="E99:E100"/>
    <mergeCell ref="F99:F100"/>
    <mergeCell ref="M103:M104"/>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J101:J102"/>
    <mergeCell ref="K101:K102"/>
    <mergeCell ref="L101:L102"/>
    <mergeCell ref="A99:A100"/>
    <mergeCell ref="B99:B100"/>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J97:J98"/>
    <mergeCell ref="K97:K98"/>
    <mergeCell ref="L97:L98"/>
    <mergeCell ref="A95:A96"/>
    <mergeCell ref="B95:B96"/>
    <mergeCell ref="C95:C96"/>
    <mergeCell ref="D95:D96"/>
    <mergeCell ref="E95:E96"/>
    <mergeCell ref="F95:F96"/>
    <mergeCell ref="G93:G94"/>
    <mergeCell ref="H93:H94"/>
    <mergeCell ref="I93:I94"/>
    <mergeCell ref="G97:G98"/>
    <mergeCell ref="H97:H98"/>
    <mergeCell ref="I97:I98"/>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J93:J94"/>
    <mergeCell ref="K93:K94"/>
    <mergeCell ref="L93:L94"/>
    <mergeCell ref="A91:A92"/>
    <mergeCell ref="B91:B92"/>
    <mergeCell ref="C91:C92"/>
    <mergeCell ref="D91:D92"/>
    <mergeCell ref="E91:E92"/>
    <mergeCell ref="F91:F92"/>
    <mergeCell ref="G89:G90"/>
    <mergeCell ref="H89:H90"/>
    <mergeCell ref="I89:I90"/>
    <mergeCell ref="M87:M88"/>
    <mergeCell ref="C87:C88"/>
    <mergeCell ref="D87:D88"/>
    <mergeCell ref="E87:E88"/>
    <mergeCell ref="F87:F88"/>
    <mergeCell ref="M91:M92"/>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J89:J90"/>
    <mergeCell ref="K89:K90"/>
    <mergeCell ref="L89:L90"/>
    <mergeCell ref="A87:A88"/>
    <mergeCell ref="B87:B88"/>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J85:J86"/>
    <mergeCell ref="K85:K86"/>
    <mergeCell ref="L85:L86"/>
    <mergeCell ref="A83:A84"/>
    <mergeCell ref="B83:B84"/>
    <mergeCell ref="C83:C84"/>
    <mergeCell ref="D83:D84"/>
    <mergeCell ref="E83:E84"/>
    <mergeCell ref="F83:F84"/>
    <mergeCell ref="G81:G82"/>
    <mergeCell ref="H81:H82"/>
    <mergeCell ref="I81:I82"/>
    <mergeCell ref="G85:G86"/>
    <mergeCell ref="H85:H86"/>
    <mergeCell ref="I85:I86"/>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J81:J82"/>
    <mergeCell ref="K81:K82"/>
    <mergeCell ref="L81:L82"/>
    <mergeCell ref="A79:A80"/>
    <mergeCell ref="B79:B80"/>
    <mergeCell ref="C79:C80"/>
    <mergeCell ref="D79:D80"/>
    <mergeCell ref="E79:E80"/>
    <mergeCell ref="F79:F80"/>
    <mergeCell ref="G77:G78"/>
    <mergeCell ref="H77:H78"/>
    <mergeCell ref="I77:I78"/>
    <mergeCell ref="M75:M76"/>
    <mergeCell ref="C75:C76"/>
    <mergeCell ref="D75:D76"/>
    <mergeCell ref="E75:E76"/>
    <mergeCell ref="F75:F76"/>
    <mergeCell ref="M79:M80"/>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J77:J78"/>
    <mergeCell ref="K77:K78"/>
    <mergeCell ref="L77:L78"/>
    <mergeCell ref="A75:A76"/>
    <mergeCell ref="B75:B76"/>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J73:J74"/>
    <mergeCell ref="K73:K74"/>
    <mergeCell ref="L73:L74"/>
    <mergeCell ref="A71:A72"/>
    <mergeCell ref="B71:B72"/>
    <mergeCell ref="C71:C72"/>
    <mergeCell ref="D71:D72"/>
    <mergeCell ref="E71:E72"/>
    <mergeCell ref="F71:F72"/>
    <mergeCell ref="G69:G70"/>
    <mergeCell ref="H69:H70"/>
    <mergeCell ref="I69:I70"/>
    <mergeCell ref="G73:G74"/>
    <mergeCell ref="H73:H74"/>
    <mergeCell ref="I73:I74"/>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B67:B68"/>
    <mergeCell ref="C67:C68"/>
    <mergeCell ref="D67:D68"/>
    <mergeCell ref="E67:E68"/>
    <mergeCell ref="F67:F68"/>
    <mergeCell ref="G65:G66"/>
    <mergeCell ref="H65:H66"/>
    <mergeCell ref="I65:I66"/>
    <mergeCell ref="M63:M64"/>
    <mergeCell ref="C63:C64"/>
    <mergeCell ref="D63:D64"/>
    <mergeCell ref="E63:E64"/>
    <mergeCell ref="F63:F64"/>
    <mergeCell ref="M67:M68"/>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C59:C60"/>
    <mergeCell ref="D59:D60"/>
    <mergeCell ref="E59:E60"/>
    <mergeCell ref="F59:F60"/>
    <mergeCell ref="G57:G58"/>
    <mergeCell ref="H57:H58"/>
    <mergeCell ref="I57:I58"/>
    <mergeCell ref="G61:G62"/>
    <mergeCell ref="H61:H62"/>
    <mergeCell ref="I61:I62"/>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B55:B56"/>
    <mergeCell ref="C55:C56"/>
    <mergeCell ref="D55:D56"/>
    <mergeCell ref="E55:E56"/>
    <mergeCell ref="F55:F56"/>
    <mergeCell ref="G53:G54"/>
    <mergeCell ref="H53:H54"/>
    <mergeCell ref="I53:I54"/>
    <mergeCell ref="M51:M52"/>
    <mergeCell ref="C51:C52"/>
    <mergeCell ref="D51:D52"/>
    <mergeCell ref="E51:E52"/>
    <mergeCell ref="F51:F52"/>
    <mergeCell ref="M55:M56"/>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C47:C48"/>
    <mergeCell ref="D47:D48"/>
    <mergeCell ref="E47:E48"/>
    <mergeCell ref="F47:F48"/>
    <mergeCell ref="G45:G46"/>
    <mergeCell ref="H45:H46"/>
    <mergeCell ref="I45:I46"/>
    <mergeCell ref="G49:G50"/>
    <mergeCell ref="H49:H50"/>
    <mergeCell ref="I49:I50"/>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B43:B44"/>
    <mergeCell ref="C43:C44"/>
    <mergeCell ref="D43:D44"/>
    <mergeCell ref="E43:E44"/>
    <mergeCell ref="F43:F44"/>
    <mergeCell ref="G41:G42"/>
    <mergeCell ref="H41:H42"/>
    <mergeCell ref="I41:I42"/>
    <mergeCell ref="M39:M40"/>
    <mergeCell ref="C39:C40"/>
    <mergeCell ref="D39:D40"/>
    <mergeCell ref="E39:E40"/>
    <mergeCell ref="F39:F40"/>
    <mergeCell ref="M43:M44"/>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C35:C36"/>
    <mergeCell ref="D35:D36"/>
    <mergeCell ref="E35:E36"/>
    <mergeCell ref="F35:F36"/>
    <mergeCell ref="G33:G34"/>
    <mergeCell ref="H33:H34"/>
    <mergeCell ref="I33:I34"/>
    <mergeCell ref="G37:G38"/>
    <mergeCell ref="H37:H38"/>
    <mergeCell ref="I37:I38"/>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B31:B32"/>
    <mergeCell ref="C31:C32"/>
    <mergeCell ref="D31:D32"/>
    <mergeCell ref="E31:E32"/>
    <mergeCell ref="F31:F32"/>
    <mergeCell ref="G29:G30"/>
    <mergeCell ref="H29:H30"/>
    <mergeCell ref="I29:I30"/>
    <mergeCell ref="M27:M28"/>
    <mergeCell ref="C27:C28"/>
    <mergeCell ref="D27:D28"/>
    <mergeCell ref="E27:E28"/>
    <mergeCell ref="F27:F28"/>
    <mergeCell ref="M31:M32"/>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3:C24"/>
    <mergeCell ref="D23:D24"/>
    <mergeCell ref="E23:E24"/>
    <mergeCell ref="F23:F24"/>
    <mergeCell ref="G21:G22"/>
    <mergeCell ref="H21:H22"/>
    <mergeCell ref="I21:I22"/>
    <mergeCell ref="G25:G26"/>
    <mergeCell ref="H25:H26"/>
    <mergeCell ref="I25:I26"/>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B19:B20"/>
    <mergeCell ref="C19:C20"/>
    <mergeCell ref="D19:D20"/>
    <mergeCell ref="E19:E20"/>
    <mergeCell ref="F19:F20"/>
    <mergeCell ref="G17:G18"/>
    <mergeCell ref="H17:H18"/>
    <mergeCell ref="I17:I18"/>
    <mergeCell ref="M15:M16"/>
    <mergeCell ref="C15:C16"/>
    <mergeCell ref="D15:D16"/>
    <mergeCell ref="E15:E16"/>
    <mergeCell ref="F15:F16"/>
    <mergeCell ref="M19:M20"/>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G13:G14"/>
    <mergeCell ref="H13:H14"/>
    <mergeCell ref="I13:I14"/>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s>
  <phoneticPr fontId="1"/>
  <pageMargins left="0.51181102362204722" right="0.31496062992125984" top="0.55118110236220474" bottom="0.55118110236220474" header="0.31496062992125984" footer="0.31496062992125984"/>
  <pageSetup paperSize="9" scale="57" fitToHeight="0" orientation="landscape" cellComments="asDisplayed" r:id="rId1"/>
  <headerFooter>
    <oddHeader>&amp;L【機密性2情報】</oddHeader>
  </headerFooter>
  <rowBreaks count="2" manualBreakCount="2">
    <brk id="46" max="23" man="1"/>
    <brk id="86"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003</vt:lpstr>
      <vt:lpstr>'003'!Print_Area</vt:lpstr>
      <vt:lpstr>'003'!Print_Titles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2021-07-09T09:22:26Z</dcterms:created>
  <dcterms:modified xsi:type="dcterms:W3CDTF">2022-03-18T06:45:00Z</dcterms:modified>
</cp:coreProperties>
</file>