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60" windowHeight="7560" tabRatio="815" activeTab="0"/>
  </bookViews>
  <sheets>
    <sheet name="調査票" sheetId="1" r:id="rId1"/>
    <sheet name="導入量" sheetId="2" r:id="rId2"/>
    <sheet name="削減原単位" sheetId="3" r:id="rId3"/>
    <sheet name="結果表" sheetId="4" r:id="rId4"/>
    <sheet name="他効果" sheetId="5" r:id="rId5"/>
    <sheet name="ご意見" sheetId="6" r:id="rId6"/>
  </sheets>
  <definedNames>
    <definedName name="_xlnm.Print_Area" localSheetId="5">'ご意見'!$A$1:$J$25</definedName>
    <definedName name="_xlnm.Print_Area" localSheetId="2">'削減原単位'!$A$1:$N$61</definedName>
    <definedName name="_xlnm.Print_Area" localSheetId="1">'導入量'!$1:$80</definedName>
  </definedNames>
  <calcPr fullCalcOnLoad="1"/>
</workbook>
</file>

<file path=xl/sharedStrings.xml><?xml version="1.0" encoding="utf-8"?>
<sst xmlns="http://schemas.openxmlformats.org/spreadsheetml/2006/main" count="174" uniqueCount="125">
  <si>
    <t>事業案件名称</t>
  </si>
  <si>
    <t>都市ガス</t>
  </si>
  <si>
    <t>灯油</t>
  </si>
  <si>
    <t>A重油</t>
  </si>
  <si>
    <t>商用電力</t>
  </si>
  <si>
    <t>C重油</t>
  </si>
  <si>
    <t>ガソリン</t>
  </si>
  <si>
    <t>軽油</t>
  </si>
  <si>
    <t>合計</t>
  </si>
  <si>
    <t>事業期間（開始～完了）</t>
  </si>
  <si>
    <t>[kgCO2/kg]</t>
  </si>
  <si>
    <r>
      <t>[kgCO</t>
    </r>
    <r>
      <rPr>
        <vertAlign val="subscript"/>
        <sz val="11"/>
        <color indexed="8"/>
        <rFont val="ＭＳ Ｐゴシック"/>
        <family val="3"/>
      </rPr>
      <t>2</t>
    </r>
    <r>
      <rPr>
        <sz val="11"/>
        <color theme="1"/>
        <rFont val="Calibri"/>
        <family val="3"/>
      </rPr>
      <t>/㍑]</t>
    </r>
  </si>
  <si>
    <r>
      <t>[kgCO</t>
    </r>
    <r>
      <rPr>
        <vertAlign val="subscript"/>
        <sz val="11"/>
        <color indexed="8"/>
        <rFont val="ＭＳ Ｐゴシック"/>
        <family val="3"/>
      </rPr>
      <t>2</t>
    </r>
    <r>
      <rPr>
        <sz val="11"/>
        <color theme="1"/>
        <rFont val="Calibri"/>
        <family val="3"/>
      </rPr>
      <t>/☆]</t>
    </r>
  </si>
  <si>
    <r>
      <t>[kgCO</t>
    </r>
    <r>
      <rPr>
        <vertAlign val="subscript"/>
        <sz val="11"/>
        <color indexed="8"/>
        <rFont val="ＭＳ Ｐゴシック"/>
        <family val="3"/>
      </rPr>
      <t>2</t>
    </r>
    <r>
      <rPr>
        <sz val="11"/>
        <color theme="1"/>
        <rFont val="Calibri"/>
        <family val="3"/>
      </rPr>
      <t>/kWh]</t>
    </r>
  </si>
  <si>
    <r>
      <t>[kgCO</t>
    </r>
    <r>
      <rPr>
        <vertAlign val="subscript"/>
        <sz val="11"/>
        <color indexed="8"/>
        <rFont val="ＭＳ Ｐゴシック"/>
        <family val="3"/>
      </rPr>
      <t>2</t>
    </r>
    <r>
      <rPr>
        <sz val="11"/>
        <color theme="1"/>
        <rFont val="Calibri"/>
        <family val="3"/>
      </rPr>
      <t>/Nm</t>
    </r>
    <r>
      <rPr>
        <vertAlign val="superscript"/>
        <sz val="11"/>
        <color indexed="8"/>
        <rFont val="ＭＳ Ｐゴシック"/>
        <family val="3"/>
      </rPr>
      <t>3</t>
    </r>
    <r>
      <rPr>
        <sz val="11"/>
        <color theme="1"/>
        <rFont val="Calibri"/>
        <family val="3"/>
      </rPr>
      <t>]</t>
    </r>
  </si>
  <si>
    <t>エネルギー
種別</t>
  </si>
  <si>
    <t>排出係数[単位]</t>
  </si>
  <si>
    <t>（例：新開発機器＝太陽熱温水機、従来機器＝ガス/石油給湯器　ストック数＝国内の設置台数推計値　等）</t>
  </si>
  <si>
    <t>年度</t>
  </si>
  <si>
    <t>[tCO2/年]</t>
  </si>
  <si>
    <t>※集計表は他のシートに記入された数値から自動的に計算されます。</t>
  </si>
  <si>
    <t>導入量の計算方法</t>
  </si>
  <si>
    <t>削減原単位の計算方法</t>
  </si>
  <si>
    <t>できるだけ詳細にお書きください。</t>
  </si>
  <si>
    <t>導入量の計算方法</t>
  </si>
  <si>
    <t>削減原単位の計算方法</t>
  </si>
  <si>
    <t>LPG</t>
  </si>
  <si>
    <t>排出係数：</t>
  </si>
  <si>
    <t>2020年度までの累積導入量</t>
  </si>
  <si>
    <t>エネルギー消費の削減量</t>
  </si>
  <si>
    <t>新開発機器エネルギー種類</t>
  </si>
  <si>
    <t>新開発機器エネルギー種類：</t>
  </si>
  <si>
    <t xml:space="preserve">記入欄
</t>
  </si>
  <si>
    <t>記入欄</t>
  </si>
  <si>
    <t>※調査票の「削減原単位の設定方法」の欄で選択されたパターン（Ⅰ・Ⅱ・Ⅲ）：</t>
  </si>
  <si>
    <t>※網掛けになっている部分は飛ばしてください。</t>
  </si>
  <si>
    <t>※CO2削減以外の効果が考えられる場合はお書きください。</t>
  </si>
  <si>
    <t>※例としましては、健康増進やエネルギー自給率の向上、地域貢献などが挙げられます。</t>
  </si>
  <si>
    <t>※これらの情報は、将来的に評価を行う際に使用させていただく可能性がありますので</t>
  </si>
  <si>
    <t>※この調査票・計算シートの構成や内容等に関するご意見・ご要望をご記入ください。</t>
  </si>
  <si>
    <t>※いただきましたご意見・ご要望は今後の調査方法の改善の参考とさせていただきます。</t>
  </si>
  <si>
    <t>ドロップダウンメニュー　→</t>
  </si>
  <si>
    <t>分野</t>
  </si>
  <si>
    <t>導入単位</t>
  </si>
  <si>
    <t>線形補正</t>
  </si>
  <si>
    <t>導入量</t>
  </si>
  <si>
    <t>寿命年数</t>
  </si>
  <si>
    <t>占有率 [％]</t>
  </si>
  <si>
    <t>普及率 [％]</t>
  </si>
  <si>
    <t>～</t>
  </si>
  <si>
    <t>CO2削減量</t>
  </si>
  <si>
    <t>削減原単位</t>
  </si>
  <si>
    <t>2020年度のＣＯ２削減量</t>
  </si>
  <si>
    <t>2030年度までの累積導入量</t>
  </si>
  <si>
    <t>2030年度のＣＯ２削減量</t>
  </si>
  <si>
    <t>[tCO2]</t>
  </si>
  <si>
    <t>[tCO2/年]</t>
  </si>
  <si>
    <t>（１）直接効果</t>
  </si>
  <si>
    <t>（２）波及効果</t>
  </si>
  <si>
    <t>（３）事業情報</t>
  </si>
  <si>
    <t>事業による波及導入量</t>
  </si>
  <si>
    <t>事業による直接導入量</t>
  </si>
  <si>
    <t>※調査票の「導入量の設定方法」の欄で選択されたパターン（A・B・C）：</t>
  </si>
  <si>
    <t>従来機器エネルギー種類①：</t>
  </si>
  <si>
    <t>従来機器エネルギー種類②：</t>
  </si>
  <si>
    <t>従来機器エネルギー種類①
(使用エネルギーが異なる場合のみ）</t>
  </si>
  <si>
    <t>従来機器エネルギー種類②
（代替されるエネルギーが複数の場合）</t>
  </si>
  <si>
    <t>従来機器エネルギー種類①
（代替されるエネルギーが異なる場合）</t>
  </si>
  <si>
    <t>バイオエタノール</t>
  </si>
  <si>
    <r>
      <t>[kgCO</t>
    </r>
    <r>
      <rPr>
        <vertAlign val="subscript"/>
        <sz val="11"/>
        <color indexed="8"/>
        <rFont val="ＭＳ Ｐゴシック"/>
        <family val="3"/>
      </rPr>
      <t>2</t>
    </r>
    <r>
      <rPr>
        <sz val="11"/>
        <color theme="1"/>
        <rFont val="Calibri"/>
        <family val="3"/>
      </rPr>
      <t>/㍑]</t>
    </r>
  </si>
  <si>
    <t>その他</t>
  </si>
  <si>
    <t>　（例：新開発機器＝LED電球、従来機器＝白熱電球　フロー数＝国内の年間電球出荷台数　等）</t>
  </si>
  <si>
    <t>※代替燃料の場合は累積ではなく、単年の導入量が表示されます。</t>
  </si>
  <si>
    <t>耐用年数</t>
  </si>
  <si>
    <t>調査票</t>
  </si>
  <si>
    <t>導入量記入・計算シート</t>
  </si>
  <si>
    <t>CO2削減原単位記入・計算シート</t>
  </si>
  <si>
    <t>その他効果（自由記入）</t>
  </si>
  <si>
    <t>ご意見・ご要望（自由記入）</t>
  </si>
  <si>
    <t>例）台、両、kW等</t>
  </si>
  <si>
    <t>結果表</t>
  </si>
  <si>
    <t>(1)基礎情報</t>
  </si>
  <si>
    <t>(2)新開発機器・システム情報</t>
  </si>
  <si>
    <r>
      <t>(3)CO</t>
    </r>
    <r>
      <rPr>
        <b/>
        <vertAlign val="subscript"/>
        <sz val="11"/>
        <color indexed="8"/>
        <rFont val="ＭＳ Ｐゴシック"/>
        <family val="3"/>
      </rPr>
      <t>2</t>
    </r>
    <r>
      <rPr>
        <b/>
        <sz val="11"/>
        <color indexed="8"/>
        <rFont val="ＭＳ Ｐゴシック"/>
        <family val="3"/>
      </rPr>
      <t>削減量算出方法</t>
    </r>
  </si>
  <si>
    <t>部門</t>
  </si>
  <si>
    <t>Ａ：「導入量の計算方法」で「Ａ：ストック数」を選択した場合</t>
  </si>
  <si>
    <t>Ｂ：「導入量の計算方法」で「Ｂ：フロー数」を選択した場合</t>
  </si>
  <si>
    <t>Ｃ：「導入量の計算方法」で「Ｃ：供給数」を選択した場合</t>
  </si>
  <si>
    <t>・従来機器・システムのフロー数（デフォルトでは各年度同じ数値となりますが、ご希望される場合はご変更下さい）：</t>
  </si>
  <si>
    <t>・2020年度までの各年度の新開発機器・システムの市場占有率（1)-2でご記入いただいたユニット数に対する普及割合）：</t>
  </si>
  <si>
    <t>・上記占有率の設定根拠（引用した場合は出典情報、独自検討の場合は設定の考え方等：</t>
  </si>
  <si>
    <t>・従来機器・システムのストック数（デフォルトでは各年度同じ数値となりますが、ご希望される場合はご変更下さい）：</t>
  </si>
  <si>
    <t>・新開発機器・システムの普及率（1)-1でご記入いただいたユニット数に対する普及割合）：</t>
  </si>
  <si>
    <t>・上記普及率の設定根拠（引用した場合は出典情報、独自検討の場合は設定の考え方等：</t>
  </si>
  <si>
    <t>・各年度における新開発機器・システムの供給数：</t>
  </si>
  <si>
    <t>・上記供給数の設定根拠（引用した場合は出典情報、独自検討の場合は設定の考え方や参考資料等をご記入ください）：</t>
  </si>
  <si>
    <t>Ⅰ：「削減原単位の計算方法」で「Ⅰ：想定削減率」を選択した場合</t>
  </si>
  <si>
    <t>Ⅱ：「削減原単位の計算方法」で「Ⅱ：エネルギー使用量差」を選択した場合</t>
  </si>
  <si>
    <t>・従来型システムのエネルギー消費量：</t>
  </si>
  <si>
    <t>・新開発システムによる削減率（デフォルトでは各年度同じ数値となりますが、ご希望される場合はご変更下さい）：</t>
  </si>
  <si>
    <t>・従来型システムのエネルギー消費量①：</t>
  </si>
  <si>
    <t>・新開発システムによるエネルギー消費量（デフォルトでは各年度同じ数値となりますが、ご希望される場合はご変更下さい）：</t>
  </si>
  <si>
    <t>排出係数の確認</t>
  </si>
  <si>
    <t>エネルギー消費量・供給量の設定</t>
  </si>
  <si>
    <t>[千円]</t>
  </si>
  <si>
    <t>[年]</t>
  </si>
  <si>
    <t>Ⅲ：「削減原単位の計算方法」で「Ⅲ：再生可能エネルギー供給量」を選択した場合</t>
  </si>
  <si>
    <t>バイオディーゼル</t>
  </si>
  <si>
    <t>%</t>
  </si>
  <si>
    <t>・新開発機器・システムのエネルギー供給量：</t>
  </si>
  <si>
    <r>
      <t>・従来型システムのエネルギー消費量②</t>
    </r>
    <r>
      <rPr>
        <u val="single"/>
        <sz val="11"/>
        <color indexed="10"/>
        <rFont val="ＭＳ Ｐゴシック"/>
        <family val="3"/>
      </rPr>
      <t>（コージェネレーション等の場合のみ）</t>
    </r>
    <r>
      <rPr>
        <u val="single"/>
        <sz val="11"/>
        <color indexed="8"/>
        <rFont val="ＭＳ Ｐゴシック"/>
        <family val="3"/>
      </rPr>
      <t>：</t>
    </r>
  </si>
  <si>
    <t>[千円]</t>
  </si>
  <si>
    <t>[千円]</t>
  </si>
  <si>
    <t>・上記の燃料消費量、削減率の設定根拠、引用元</t>
  </si>
  <si>
    <t>記入欄</t>
  </si>
  <si>
    <t>・上記の消費量、削減率の設定根拠、引用元</t>
  </si>
  <si>
    <t>・上記の消費量、削減率の設定根拠、引用元</t>
  </si>
  <si>
    <t>累積予算額（予定）[単位：千円]</t>
  </si>
  <si>
    <t>累積予算額[単位：千円]</t>
  </si>
  <si>
    <t>同上</t>
  </si>
  <si>
    <t>選択してください</t>
  </si>
  <si>
    <t>・上記の設定根拠（例：予算10億円、1台100万円の補助金支給、よって直接導入量は1,000台）：</t>
  </si>
  <si>
    <t>平成26度予算額（予定）[単位：千円]</t>
  </si>
  <si>
    <t>平成26年度予算額[単位：千円]</t>
  </si>
  <si>
    <t>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</si>
</sst>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83">
    <font>
      <sz val="11"/>
      <color theme="1"/>
      <name val="Calibri"/>
      <family val="3"/>
    </font>
    <font>
      <sz val="11"/>
      <color indexed="8"/>
      <name val="ＭＳ Ｐゴシック"/>
      <family val="3"/>
    </font>
    <font>
      <sz val="6"/>
      <name val="ＭＳ Ｐゴシック"/>
      <family val="3"/>
    </font>
    <font>
      <vertAlign val="subscript"/>
      <sz val="11"/>
      <color indexed="8"/>
      <name val="ＭＳ Ｐゴシック"/>
      <family val="3"/>
    </font>
    <font>
      <vertAlign val="superscript"/>
      <sz val="11"/>
      <color indexed="8"/>
      <name val="ＭＳ Ｐゴシック"/>
      <family val="3"/>
    </font>
    <font>
      <sz val="11"/>
      <color indexed="10"/>
      <name val="ＭＳ Ｐゴシック"/>
      <family val="3"/>
    </font>
    <font>
      <b/>
      <sz val="11"/>
      <color indexed="8"/>
      <name val="ＭＳ Ｐゴシック"/>
      <family val="3"/>
    </font>
    <font>
      <b/>
      <sz val="12"/>
      <color indexed="8"/>
      <name val="ＭＳ Ｐゴシック"/>
      <family val="3"/>
    </font>
    <font>
      <u val="single"/>
      <sz val="11"/>
      <color indexed="8"/>
      <name val="ＭＳ Ｐゴシック"/>
      <family val="3"/>
    </font>
    <font>
      <sz val="11"/>
      <color indexed="53"/>
      <name val="ＭＳ Ｐゴシック"/>
      <family val="3"/>
    </font>
    <font>
      <b/>
      <sz val="10"/>
      <color indexed="10"/>
      <name val="ＭＳ Ｐゴシック"/>
      <family val="3"/>
    </font>
    <font>
      <b/>
      <sz val="9"/>
      <color indexed="10"/>
      <name val="ＭＳ Ｐゴシック"/>
      <family val="3"/>
    </font>
    <font>
      <sz val="14"/>
      <color indexed="8"/>
      <name val="ＭＳ Ｐゴシック"/>
      <family val="3"/>
    </font>
    <font>
      <sz val="11"/>
      <color indexed="9"/>
      <name val="ＭＳ Ｐゴシック"/>
      <family val="3"/>
    </font>
    <font>
      <b/>
      <sz val="11"/>
      <name val="ＭＳ Ｐゴシック"/>
      <family val="3"/>
    </font>
    <font>
      <b/>
      <sz val="11"/>
      <color indexed="10"/>
      <name val="ＭＳ Ｐゴシック"/>
      <family val="3"/>
    </font>
    <font>
      <sz val="11"/>
      <name val="ＭＳ Ｐゴシック"/>
      <family val="3"/>
    </font>
    <font>
      <b/>
      <sz val="14"/>
      <color indexed="8"/>
      <name val="ＭＳ Ｐゴシック"/>
      <family val="3"/>
    </font>
    <font>
      <u val="single"/>
      <sz val="11.65"/>
      <color indexed="39"/>
      <name val="ＭＳ Ｐゴシック"/>
      <family val="3"/>
    </font>
    <font>
      <sz val="8"/>
      <color indexed="10"/>
      <name val="ＭＳ Ｐゴシック"/>
      <family val="3"/>
    </font>
    <font>
      <sz val="11"/>
      <color indexed="54"/>
      <name val="ＭＳ Ｐゴシック"/>
      <family val="3"/>
    </font>
    <font>
      <b/>
      <vertAlign val="subscript"/>
      <sz val="11"/>
      <color indexed="8"/>
      <name val="ＭＳ Ｐゴシック"/>
      <family val="3"/>
    </font>
    <font>
      <sz val="8"/>
      <color indexed="8"/>
      <name val="ＭＳ Ｐゴシック"/>
      <family val="3"/>
    </font>
    <font>
      <b/>
      <sz val="14"/>
      <color indexed="9"/>
      <name val="ＭＳ Ｐゴシック"/>
      <family val="3"/>
    </font>
    <font>
      <sz val="14"/>
      <color indexed="9"/>
      <name val="ＭＳ Ｐゴシック"/>
      <family val="3"/>
    </font>
    <font>
      <b/>
      <sz val="11"/>
      <color indexed="9"/>
      <name val="ＭＳ Ｐゴシック"/>
      <family val="3"/>
    </font>
    <font>
      <u val="single"/>
      <sz val="11"/>
      <color indexed="10"/>
      <name val="ＭＳ Ｐゴシック"/>
      <family val="3"/>
    </font>
    <font>
      <sz val="10"/>
      <name val="ＭＳ Ｐゴシック"/>
      <family val="3"/>
    </font>
    <font>
      <sz val="10.5"/>
      <color indexed="8"/>
      <name val="Century"/>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i/>
      <sz val="11"/>
      <color indexed="23"/>
      <name val="ＭＳ Ｐゴシック"/>
      <family val="3"/>
    </font>
    <font>
      <sz val="9"/>
      <name val="MS UI Gothic"/>
      <family val="3"/>
    </font>
    <font>
      <sz val="11"/>
      <color indexed="8"/>
      <name val="Calibri"/>
      <family val="2"/>
    </font>
    <font>
      <u val="single"/>
      <sz val="11"/>
      <color indexed="3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2"/>
      <color theme="1"/>
      <name val="Calibri"/>
      <family val="3"/>
    </font>
    <font>
      <b/>
      <sz val="11"/>
      <name val="Calibri"/>
      <family val="3"/>
    </font>
    <font>
      <b/>
      <sz val="10"/>
      <color rgb="FFFF0000"/>
      <name val="Calibri"/>
      <family val="3"/>
    </font>
    <font>
      <u val="single"/>
      <sz val="11"/>
      <color theme="1"/>
      <name val="Calibri"/>
      <family val="3"/>
    </font>
    <font>
      <sz val="8"/>
      <color rgb="FFFF0000"/>
      <name val="Calibri"/>
      <family val="3"/>
    </font>
    <font>
      <sz val="8"/>
      <color theme="1"/>
      <name val="Calibri"/>
      <family val="3"/>
    </font>
    <font>
      <sz val="11"/>
      <color theme="0" tint="-0.04997999966144562"/>
      <name val="Calibri"/>
      <family val="3"/>
    </font>
    <font>
      <b/>
      <sz val="14"/>
      <color theme="0" tint="-0.04997999966144562"/>
      <name val="Calibri"/>
      <family val="3"/>
    </font>
    <font>
      <b/>
      <sz val="14"/>
      <color theme="1"/>
      <name val="Calibri"/>
      <family val="3"/>
    </font>
    <font>
      <sz val="11"/>
      <color theme="9" tint="-0.24997000396251678"/>
      <name val="Calibri"/>
      <family val="3"/>
    </font>
    <font>
      <sz val="11"/>
      <color theme="7"/>
      <name val="Calibri"/>
      <family val="3"/>
    </font>
    <font>
      <b/>
      <sz val="9"/>
      <color rgb="FFFF0000"/>
      <name val="Calibri"/>
      <family val="3"/>
    </font>
    <font>
      <sz val="14"/>
      <color theme="1"/>
      <name val="Calibri"/>
      <family val="3"/>
    </font>
    <font>
      <b/>
      <sz val="11"/>
      <color theme="0" tint="-0.04997999966144562"/>
      <name val="Calibri"/>
      <family val="3"/>
    </font>
    <font>
      <sz val="14"/>
      <color theme="0"/>
      <name val="Calibri"/>
      <family val="3"/>
    </font>
    <font>
      <sz val="11"/>
      <name val="Calibri"/>
      <family val="3"/>
    </font>
    <font>
      <sz val="14"/>
      <color theme="0" tint="-0.04997999966144562"/>
      <name val="Calibri"/>
      <family val="3"/>
    </font>
    <font>
      <sz val="11"/>
      <color rgb="FFFF6600"/>
      <name val="Calibri"/>
      <family val="3"/>
    </font>
    <font>
      <sz val="10.5"/>
      <color theme="1"/>
      <name val="Century"/>
      <family val="1"/>
    </font>
    <font>
      <sz val="10"/>
      <name val="Calibri"/>
      <family val="3"/>
    </font>
    <font>
      <b/>
      <sz val="11"/>
      <color rgb="FFFF00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theme="1" tint="0.15000000596046448"/>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style="double"/>
    </border>
    <border>
      <left style="thin"/>
      <right style="thin"/>
      <top style="thin"/>
      <bottom/>
    </border>
    <border>
      <left/>
      <right style="thin"/>
      <top style="thin"/>
      <bottom style="thin"/>
    </border>
    <border>
      <left style="thin"/>
      <right style="thin"/>
      <top/>
      <bottom/>
    </border>
    <border>
      <left style="thin"/>
      <right/>
      <top style="double"/>
      <bottom style="thin"/>
    </border>
    <border>
      <left/>
      <right/>
      <top style="thin"/>
      <bottom style="thin"/>
    </border>
    <border>
      <left style="thin"/>
      <right/>
      <top style="thin"/>
      <bottom/>
    </border>
    <border>
      <left style="thin"/>
      <right/>
      <top style="thin"/>
      <bottom style="double"/>
    </border>
    <border>
      <left style="medium"/>
      <right style="thin"/>
      <top style="medium"/>
      <bottom style="medium"/>
    </border>
    <border>
      <left style="thin"/>
      <right style="medium"/>
      <top style="medium"/>
      <bottom style="medium"/>
    </border>
    <border>
      <left/>
      <right/>
      <top style="thin"/>
      <bottom/>
    </border>
    <border>
      <left style="thin"/>
      <right style="medium"/>
      <top style="double"/>
      <bottom style="thin"/>
    </border>
    <border>
      <left/>
      <right style="thin"/>
      <top/>
      <bottom style="thin"/>
    </border>
    <border>
      <left/>
      <right/>
      <top/>
      <bottom style="thin"/>
    </border>
    <border>
      <left/>
      <right style="thin"/>
      <top/>
      <bottom/>
    </border>
    <border>
      <left style="thin"/>
      <right/>
      <top/>
      <bottom/>
    </border>
    <border>
      <left style="medium">
        <color rgb="FFFF0000"/>
      </left>
      <right style="medium">
        <color rgb="FFFF0000"/>
      </right>
      <top style="medium">
        <color rgb="FFFF0000"/>
      </top>
      <bottom style="medium">
        <color rgb="FFFF0000"/>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right style="medium"/>
      <top style="thin"/>
      <bottom style="thin"/>
    </border>
    <border>
      <left style="thin"/>
      <right style="thin"/>
      <top/>
      <bottom style="thin"/>
    </border>
    <border>
      <left style="thin"/>
      <right/>
      <top/>
      <bottom style="thin"/>
    </border>
    <border>
      <left style="medium">
        <color rgb="FFFF0000"/>
      </left>
      <right style="medium">
        <color rgb="FFFF0000"/>
      </right>
      <top/>
      <bottom/>
    </border>
    <border>
      <left style="medium">
        <color rgb="FFFF0000"/>
      </left>
      <right style="medium">
        <color rgb="FFFF0000"/>
      </right>
      <top style="medium">
        <color rgb="FFFF0000"/>
      </top>
      <bottom style="thin"/>
    </border>
    <border>
      <left style="medium">
        <color rgb="FFFF0000"/>
      </left>
      <right style="medium">
        <color rgb="FFFF0000"/>
      </right>
      <top style="thin"/>
      <bottom/>
    </border>
    <border>
      <left style="medium">
        <color rgb="FFFF0000"/>
      </left>
      <right style="medium">
        <color rgb="FFFF0000"/>
      </right>
      <top style="thin"/>
      <bottom style="medium">
        <color rgb="FFFF0000"/>
      </bottom>
    </border>
    <border>
      <left style="medium">
        <color rgb="FFFF0000"/>
      </left>
      <right style="medium">
        <color rgb="FFFF0000"/>
      </right>
      <top/>
      <bottom style="medium">
        <color rgb="FFFF0000"/>
      </bottom>
    </border>
    <border>
      <left style="medium">
        <color rgb="FFFF0000"/>
      </left>
      <right/>
      <top style="medium">
        <color rgb="FFFF0000"/>
      </top>
      <bottom style="medium">
        <color rgb="FFFF0000"/>
      </bottom>
    </border>
    <border>
      <left style="thin"/>
      <right style="thin"/>
      <top style="double"/>
      <bottom style="thin"/>
    </border>
    <border>
      <left/>
      <right style="medium">
        <color rgb="FFFF0000"/>
      </right>
      <top style="thin"/>
      <bottom style="medium">
        <color rgb="FFFF0000"/>
      </bottom>
    </border>
    <border>
      <left/>
      <right style="medium">
        <color rgb="FFFF0000"/>
      </right>
      <top style="thin"/>
      <bottom style="thin"/>
    </border>
    <border>
      <left style="medium">
        <color rgb="FFFF0000"/>
      </left>
      <right/>
      <top style="thin"/>
      <bottom style="thin"/>
    </border>
    <border>
      <left style="medium">
        <color rgb="FFFF0000"/>
      </left>
      <right/>
      <top style="thin"/>
      <bottom style="medium">
        <color rgb="FFFF0000"/>
      </bottom>
    </border>
    <border>
      <left style="medium">
        <color rgb="FFFF0000"/>
      </left>
      <right style="thin"/>
      <top style="thin"/>
      <bottom style="thin"/>
    </border>
    <border>
      <left style="medium">
        <color rgb="FFFF0000"/>
      </left>
      <right/>
      <top style="medium">
        <color rgb="FFFF0000"/>
      </top>
      <bottom style="thin"/>
    </border>
    <border>
      <left/>
      <right style="medium">
        <color rgb="FFFF0000"/>
      </right>
      <top style="medium">
        <color rgb="FFFF0000"/>
      </top>
      <bottom style="thin"/>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medium"/>
      <right/>
      <top style="medium"/>
      <bottom style="medium"/>
    </border>
    <border>
      <left/>
      <right style="medium"/>
      <top style="medium"/>
      <bottom style="medium"/>
    </border>
    <border>
      <left/>
      <right style="thin"/>
      <top style="thin"/>
      <bottom/>
    </border>
    <border>
      <left/>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56">
    <xf numFmtId="0" fontId="0" fillId="0" borderId="0" xfId="0" applyFont="1" applyAlignment="1">
      <alignment vertical="center"/>
    </xf>
    <xf numFmtId="0" fontId="0" fillId="0" borderId="0" xfId="0" applyFont="1" applyAlignment="1">
      <alignment vertical="center"/>
    </xf>
    <xf numFmtId="0" fontId="0" fillId="33" borderId="0" xfId="0" applyFill="1" applyAlignment="1">
      <alignment vertical="center"/>
    </xf>
    <xf numFmtId="0" fontId="0" fillId="16" borderId="10" xfId="0" applyFill="1" applyBorder="1" applyAlignment="1">
      <alignment vertical="center" wrapText="1"/>
    </xf>
    <xf numFmtId="0" fontId="0" fillId="9" borderId="11" xfId="0" applyFill="1" applyBorder="1" applyAlignment="1">
      <alignment vertical="center"/>
    </xf>
    <xf numFmtId="0" fontId="0" fillId="9" borderId="10" xfId="0" applyFill="1" applyBorder="1" applyAlignment="1">
      <alignment vertical="center"/>
    </xf>
    <xf numFmtId="0" fontId="0" fillId="34" borderId="0" xfId="0" applyFill="1" applyAlignment="1">
      <alignment vertical="center"/>
    </xf>
    <xf numFmtId="0" fontId="0" fillId="34" borderId="0" xfId="0" applyFont="1" applyFill="1" applyAlignment="1">
      <alignment vertical="center"/>
    </xf>
    <xf numFmtId="0" fontId="0" fillId="8" borderId="12" xfId="0" applyFill="1" applyBorder="1" applyAlignment="1">
      <alignment horizontal="center" vertical="center"/>
    </xf>
    <xf numFmtId="0" fontId="0" fillId="9" borderId="13" xfId="0" applyFill="1" applyBorder="1" applyAlignment="1">
      <alignment horizontal="center" vertical="center"/>
    </xf>
    <xf numFmtId="0" fontId="0" fillId="16" borderId="12" xfId="0" applyFill="1" applyBorder="1" applyAlignment="1">
      <alignment horizontal="center" vertical="center"/>
    </xf>
    <xf numFmtId="0" fontId="0" fillId="34" borderId="0" xfId="0" applyFill="1" applyAlignment="1">
      <alignment vertical="center"/>
    </xf>
    <xf numFmtId="0" fontId="62" fillId="33" borderId="0" xfId="0" applyFont="1" applyFill="1" applyAlignment="1">
      <alignment vertical="center"/>
    </xf>
    <xf numFmtId="0" fontId="0" fillId="16" borderId="10" xfId="0" applyFill="1" applyBorder="1" applyAlignment="1">
      <alignment vertical="center"/>
    </xf>
    <xf numFmtId="0" fontId="0" fillId="33" borderId="0" xfId="0" applyFill="1" applyAlignment="1">
      <alignment vertical="center"/>
    </xf>
    <xf numFmtId="0" fontId="44" fillId="34" borderId="0" xfId="0" applyFont="1" applyFill="1" applyAlignment="1">
      <alignment vertical="center"/>
    </xf>
    <xf numFmtId="0" fontId="44" fillId="0" borderId="0" xfId="0" applyFont="1" applyAlignment="1">
      <alignment vertical="center"/>
    </xf>
    <xf numFmtId="0" fontId="63" fillId="19" borderId="0" xfId="0" applyFont="1" applyFill="1" applyAlignment="1">
      <alignment vertical="center"/>
    </xf>
    <xf numFmtId="0" fontId="0" fillId="19" borderId="0" xfId="0" applyFill="1" applyAlignment="1">
      <alignment vertical="center"/>
    </xf>
    <xf numFmtId="0" fontId="56" fillId="19" borderId="0" xfId="0" applyFont="1" applyFill="1" applyAlignment="1">
      <alignment vertical="center"/>
    </xf>
    <xf numFmtId="0" fontId="0" fillId="16" borderId="13" xfId="0" applyFill="1" applyBorder="1" applyAlignment="1">
      <alignment horizontal="center" vertical="center"/>
    </xf>
    <xf numFmtId="0" fontId="0" fillId="3" borderId="14" xfId="0" applyFill="1" applyBorder="1" applyAlignment="1">
      <alignment vertical="center"/>
    </xf>
    <xf numFmtId="0" fontId="56" fillId="33" borderId="0" xfId="0" applyFont="1" applyFill="1" applyAlignment="1">
      <alignment vertical="center"/>
    </xf>
    <xf numFmtId="38" fontId="0" fillId="10" borderId="15" xfId="49" applyFont="1" applyFill="1" applyBorder="1" applyAlignment="1">
      <alignment horizontal="right" vertical="center"/>
    </xf>
    <xf numFmtId="0" fontId="0" fillId="19" borderId="0" xfId="0" applyFill="1" applyBorder="1" applyAlignment="1">
      <alignment vertical="center"/>
    </xf>
    <xf numFmtId="0" fontId="0" fillId="16" borderId="16" xfId="0" applyFill="1" applyBorder="1" applyAlignment="1">
      <alignment vertical="center" wrapText="1"/>
    </xf>
    <xf numFmtId="0" fontId="0" fillId="33" borderId="0" xfId="0" applyFont="1" applyFill="1" applyAlignment="1">
      <alignment vertical="center"/>
    </xf>
    <xf numFmtId="0" fontId="63" fillId="19" borderId="0" xfId="0" applyFont="1" applyFill="1" applyBorder="1" applyAlignment="1">
      <alignment vertical="center"/>
    </xf>
    <xf numFmtId="0" fontId="56" fillId="19" borderId="0" xfId="0" applyFont="1" applyFill="1" applyBorder="1" applyAlignment="1">
      <alignment vertical="center"/>
    </xf>
    <xf numFmtId="0" fontId="0" fillId="9" borderId="10" xfId="0" applyFill="1" applyBorder="1" applyAlignment="1">
      <alignment horizontal="center" vertical="center"/>
    </xf>
    <xf numFmtId="0" fontId="0" fillId="7" borderId="11" xfId="0" applyFont="1" applyFill="1" applyBorder="1" applyAlignment="1">
      <alignment vertical="center"/>
    </xf>
    <xf numFmtId="0" fontId="0" fillId="7" borderId="11" xfId="0" applyFill="1" applyBorder="1" applyAlignment="1">
      <alignment vertical="center"/>
    </xf>
    <xf numFmtId="0" fontId="0" fillId="7" borderId="17" xfId="0" applyFill="1" applyBorder="1" applyAlignment="1">
      <alignment vertical="center"/>
    </xf>
    <xf numFmtId="0" fontId="0" fillId="7" borderId="18" xfId="0" applyFill="1" applyBorder="1" applyAlignment="1">
      <alignment vertical="center"/>
    </xf>
    <xf numFmtId="0" fontId="0" fillId="7" borderId="10" xfId="0" applyFill="1" applyBorder="1" applyAlignment="1">
      <alignment vertical="center" wrapText="1"/>
    </xf>
    <xf numFmtId="0" fontId="0" fillId="35" borderId="0" xfId="0" applyFill="1" applyAlignment="1">
      <alignment vertical="center"/>
    </xf>
    <xf numFmtId="0" fontId="0" fillId="8" borderId="19" xfId="0" applyFill="1" applyBorder="1" applyAlignment="1">
      <alignment vertical="center"/>
    </xf>
    <xf numFmtId="0" fontId="0" fillId="16" borderId="19" xfId="0" applyFill="1" applyBorder="1" applyAlignment="1">
      <alignment vertical="center"/>
    </xf>
    <xf numFmtId="38" fontId="0" fillId="10" borderId="20" xfId="49" applyFont="1" applyFill="1" applyBorder="1" applyAlignment="1">
      <alignment horizontal="center" vertical="center"/>
    </xf>
    <xf numFmtId="38" fontId="0" fillId="10" borderId="21" xfId="49" applyFont="1" applyFill="1" applyBorder="1" applyAlignment="1">
      <alignment horizontal="center" vertical="center"/>
    </xf>
    <xf numFmtId="0" fontId="0" fillId="9" borderId="12" xfId="0" applyFill="1" applyBorder="1" applyAlignment="1">
      <alignment vertical="center"/>
    </xf>
    <xf numFmtId="0" fontId="0" fillId="9" borderId="12" xfId="0" applyFill="1" applyBorder="1" applyAlignment="1">
      <alignment horizontal="center" vertical="center"/>
    </xf>
    <xf numFmtId="0" fontId="0" fillId="8" borderId="13" xfId="0" applyFill="1" applyBorder="1" applyAlignment="1">
      <alignment horizontal="center" vertical="center"/>
    </xf>
    <xf numFmtId="0" fontId="64" fillId="35" borderId="0" xfId="0" applyFont="1" applyFill="1" applyAlignment="1">
      <alignment vertical="center"/>
    </xf>
    <xf numFmtId="0" fontId="65" fillId="35" borderId="0" xfId="0" applyFont="1" applyFill="1" applyAlignment="1">
      <alignment vertical="center"/>
    </xf>
    <xf numFmtId="0" fontId="0" fillId="35" borderId="0" xfId="0" applyFill="1" applyBorder="1" applyAlignment="1">
      <alignment vertical="center"/>
    </xf>
    <xf numFmtId="0" fontId="0" fillId="35" borderId="0" xfId="0" applyFill="1" applyBorder="1" applyAlignment="1">
      <alignment vertical="center"/>
    </xf>
    <xf numFmtId="0" fontId="0" fillId="35" borderId="0" xfId="0" applyFill="1" applyBorder="1" applyAlignment="1">
      <alignment horizontal="right" vertical="center"/>
    </xf>
    <xf numFmtId="0" fontId="0" fillId="35" borderId="0" xfId="0" applyFill="1" applyBorder="1" applyAlignment="1">
      <alignment vertical="center" wrapText="1"/>
    </xf>
    <xf numFmtId="0" fontId="0" fillId="35" borderId="0" xfId="0" applyFill="1" applyBorder="1" applyAlignment="1">
      <alignment horizontal="center" vertical="center"/>
    </xf>
    <xf numFmtId="0" fontId="0" fillId="35" borderId="22" xfId="0" applyFill="1" applyBorder="1" applyAlignment="1">
      <alignment vertical="center"/>
    </xf>
    <xf numFmtId="0" fontId="66" fillId="35" borderId="0" xfId="0" applyFont="1" applyFill="1" applyBorder="1" applyAlignment="1">
      <alignment vertical="center" wrapText="1"/>
    </xf>
    <xf numFmtId="0" fontId="66" fillId="35" borderId="0" xfId="0" applyFont="1" applyFill="1" applyAlignment="1">
      <alignment vertical="center" wrapText="1"/>
    </xf>
    <xf numFmtId="0" fontId="67" fillId="35" borderId="0" xfId="0" applyFont="1" applyFill="1" applyBorder="1" applyAlignment="1">
      <alignment horizontal="right" vertical="center" wrapText="1"/>
    </xf>
    <xf numFmtId="0" fontId="0" fillId="35" borderId="0" xfId="0" applyFill="1" applyBorder="1" applyAlignment="1">
      <alignment vertical="top" wrapText="1"/>
    </xf>
    <xf numFmtId="0" fontId="0" fillId="16" borderId="23" xfId="0" applyFill="1" applyBorder="1" applyAlignment="1">
      <alignment horizontal="left" vertical="center" wrapText="1"/>
    </xf>
    <xf numFmtId="38" fontId="68" fillId="35" borderId="0" xfId="49" applyFont="1" applyFill="1" applyBorder="1" applyAlignment="1">
      <alignment horizontal="center" vertical="center"/>
    </xf>
    <xf numFmtId="38" fontId="68" fillId="35" borderId="0" xfId="0" applyNumberFormat="1" applyFont="1" applyFill="1" applyBorder="1" applyAlignment="1">
      <alignment vertical="top" wrapText="1"/>
    </xf>
    <xf numFmtId="0" fontId="68" fillId="35" borderId="0" xfId="0" applyFont="1" applyFill="1" applyBorder="1" applyAlignment="1">
      <alignment vertical="top" wrapText="1"/>
    </xf>
    <xf numFmtId="38" fontId="0" fillId="9" borderId="24" xfId="49" applyFont="1" applyFill="1" applyBorder="1" applyAlignment="1">
      <alignment horizontal="center" vertical="center"/>
    </xf>
    <xf numFmtId="0" fontId="44" fillId="35" borderId="0" xfId="0" applyFont="1" applyFill="1" applyAlignment="1">
      <alignment vertical="center"/>
    </xf>
    <xf numFmtId="0" fontId="68" fillId="35" borderId="0" xfId="0" applyFont="1" applyFill="1" applyAlignment="1">
      <alignment vertical="center"/>
    </xf>
    <xf numFmtId="0" fontId="68" fillId="34" borderId="0" xfId="0" applyFont="1" applyFill="1" applyAlignment="1">
      <alignment vertical="center"/>
    </xf>
    <xf numFmtId="0" fontId="0" fillId="3" borderId="10" xfId="0" applyFill="1" applyBorder="1" applyAlignment="1">
      <alignment vertical="center"/>
    </xf>
    <xf numFmtId="0" fontId="0" fillId="8" borderId="10" xfId="0" applyFont="1" applyFill="1" applyBorder="1" applyAlignment="1">
      <alignment vertical="center"/>
    </xf>
    <xf numFmtId="0" fontId="0" fillId="8" borderId="10" xfId="0" applyFill="1" applyBorder="1" applyAlignment="1">
      <alignment vertical="center"/>
    </xf>
    <xf numFmtId="0" fontId="0" fillId="8" borderId="10" xfId="0" applyFill="1" applyBorder="1" applyAlignment="1">
      <alignment vertical="center" wrapText="1"/>
    </xf>
    <xf numFmtId="0" fontId="69" fillId="35" borderId="0" xfId="0" applyFont="1" applyFill="1" applyAlignment="1">
      <alignment vertical="center"/>
    </xf>
    <xf numFmtId="0" fontId="70" fillId="35" borderId="0" xfId="0" applyFont="1" applyFill="1" applyAlignment="1">
      <alignment vertical="center"/>
    </xf>
    <xf numFmtId="0" fontId="0" fillId="35" borderId="0" xfId="0" applyFont="1" applyFill="1" applyAlignment="1">
      <alignment vertical="center"/>
    </xf>
    <xf numFmtId="0" fontId="0" fillId="35" borderId="0" xfId="0" applyFont="1" applyFill="1" applyBorder="1" applyAlignment="1">
      <alignment vertical="center"/>
    </xf>
    <xf numFmtId="0" fontId="56" fillId="35" borderId="25" xfId="0" applyFont="1" applyFill="1" applyBorder="1" applyAlignment="1">
      <alignment vertical="center"/>
    </xf>
    <xf numFmtId="0" fontId="0" fillId="35" borderId="25" xfId="0" applyFont="1" applyFill="1" applyBorder="1" applyAlignment="1">
      <alignment vertical="center"/>
    </xf>
    <xf numFmtId="0" fontId="56" fillId="35" borderId="22" xfId="0" applyFont="1" applyFill="1" applyBorder="1" applyAlignment="1">
      <alignment vertical="center"/>
    </xf>
    <xf numFmtId="0" fontId="56" fillId="35" borderId="0" xfId="0" applyFont="1" applyFill="1" applyBorder="1" applyAlignment="1">
      <alignment vertical="center"/>
    </xf>
    <xf numFmtId="38" fontId="56" fillId="35" borderId="22" xfId="49" applyFont="1" applyFill="1" applyBorder="1" applyAlignment="1">
      <alignment horizontal="right" vertical="center"/>
    </xf>
    <xf numFmtId="0" fontId="52" fillId="35" borderId="0" xfId="0" applyFont="1" applyFill="1" applyAlignment="1">
      <alignment vertical="center"/>
    </xf>
    <xf numFmtId="0" fontId="71" fillId="35" borderId="25" xfId="0" applyFont="1" applyFill="1" applyBorder="1" applyAlignment="1">
      <alignment vertical="center" wrapText="1"/>
    </xf>
    <xf numFmtId="0" fontId="71" fillId="35" borderId="0" xfId="0" applyFont="1" applyFill="1" applyBorder="1" applyAlignment="1">
      <alignment vertical="center" wrapText="1"/>
    </xf>
    <xf numFmtId="0" fontId="72" fillId="35" borderId="22" xfId="0" applyFont="1" applyFill="1" applyBorder="1" applyAlignment="1">
      <alignment horizontal="center" vertical="center"/>
    </xf>
    <xf numFmtId="0" fontId="56" fillId="2" borderId="22" xfId="0" applyFont="1" applyFill="1" applyBorder="1" applyAlignment="1">
      <alignment vertical="center"/>
    </xf>
    <xf numFmtId="0" fontId="56" fillId="2" borderId="14" xfId="0" applyFont="1" applyFill="1" applyBorder="1" applyAlignment="1">
      <alignment vertical="center"/>
    </xf>
    <xf numFmtId="0" fontId="0" fillId="3" borderId="26" xfId="0" applyFill="1" applyBorder="1" applyAlignment="1">
      <alignment vertical="center"/>
    </xf>
    <xf numFmtId="0" fontId="0" fillId="35" borderId="0" xfId="0" applyFont="1" applyFill="1" applyAlignment="1">
      <alignment horizontal="center" vertical="center"/>
    </xf>
    <xf numFmtId="0" fontId="73" fillId="35" borderId="0" xfId="0" applyFont="1" applyFill="1" applyAlignment="1">
      <alignment vertical="center"/>
    </xf>
    <xf numFmtId="0" fontId="74" fillId="35" borderId="0" xfId="0" applyFont="1" applyFill="1" applyAlignment="1">
      <alignment vertical="center"/>
    </xf>
    <xf numFmtId="0" fontId="0" fillId="35" borderId="27" xfId="0" applyFill="1" applyBorder="1" applyAlignment="1">
      <alignment vertical="center"/>
    </xf>
    <xf numFmtId="176" fontId="56" fillId="35" borderId="0" xfId="0" applyNumberFormat="1" applyFont="1" applyFill="1" applyBorder="1" applyAlignment="1">
      <alignment vertical="center"/>
    </xf>
    <xf numFmtId="0" fontId="0" fillId="34" borderId="28" xfId="0" applyFill="1" applyBorder="1" applyAlignment="1">
      <alignment vertical="center"/>
    </xf>
    <xf numFmtId="9" fontId="0" fillId="34" borderId="28" xfId="42" applyFont="1" applyFill="1" applyBorder="1" applyAlignment="1">
      <alignment horizontal="right" vertical="center"/>
    </xf>
    <xf numFmtId="0" fontId="0" fillId="9" borderId="16" xfId="0" applyFill="1" applyBorder="1" applyAlignment="1">
      <alignment vertical="center" wrapText="1"/>
    </xf>
    <xf numFmtId="38" fontId="0" fillId="34" borderId="28" xfId="49" applyFont="1" applyFill="1" applyBorder="1" applyAlignment="1">
      <alignment horizontal="center" vertical="center"/>
    </xf>
    <xf numFmtId="0" fontId="0" fillId="8" borderId="16" xfId="0" applyFill="1" applyBorder="1" applyAlignment="1">
      <alignment vertical="center" wrapText="1"/>
    </xf>
    <xf numFmtId="9" fontId="0" fillId="34" borderId="29" xfId="42" applyFont="1" applyFill="1" applyBorder="1" applyAlignment="1">
      <alignment horizontal="center" vertical="center"/>
    </xf>
    <xf numFmtId="9" fontId="0" fillId="34" borderId="30" xfId="42" applyFont="1" applyFill="1" applyBorder="1" applyAlignment="1">
      <alignment horizontal="center" vertical="center"/>
    </xf>
    <xf numFmtId="0" fontId="0" fillId="8" borderId="16" xfId="0" applyFill="1" applyBorder="1" applyAlignment="1">
      <alignment horizontal="left" vertical="center" wrapText="1"/>
    </xf>
    <xf numFmtId="9" fontId="0" fillId="8" borderId="25" xfId="42" applyFont="1" applyFill="1" applyBorder="1" applyAlignment="1">
      <alignment horizontal="center" vertical="center"/>
    </xf>
    <xf numFmtId="9" fontId="0" fillId="34" borderId="28" xfId="42" applyFont="1" applyFill="1" applyBorder="1" applyAlignment="1">
      <alignment horizontal="center" vertical="center"/>
    </xf>
    <xf numFmtId="38" fontId="0" fillId="10" borderId="29" xfId="49" applyFont="1" applyFill="1" applyBorder="1" applyAlignment="1">
      <alignment horizontal="center" vertical="center"/>
    </xf>
    <xf numFmtId="38" fontId="0" fillId="10" borderId="30" xfId="49" applyFont="1" applyFill="1" applyBorder="1" applyAlignment="1">
      <alignment horizontal="center" vertical="center"/>
    </xf>
    <xf numFmtId="0" fontId="0" fillId="3" borderId="13" xfId="0" applyFill="1" applyBorder="1" applyAlignment="1">
      <alignment vertical="center"/>
    </xf>
    <xf numFmtId="0" fontId="0" fillId="3" borderId="31" xfId="0" applyFill="1" applyBorder="1" applyAlignment="1">
      <alignment vertical="center"/>
    </xf>
    <xf numFmtId="0" fontId="70" fillId="35" borderId="0" xfId="0" applyFont="1" applyFill="1" applyAlignment="1">
      <alignment horizontal="center" vertical="center"/>
    </xf>
    <xf numFmtId="0" fontId="72" fillId="35" borderId="18" xfId="0" applyFont="1" applyFill="1" applyBorder="1" applyAlignment="1">
      <alignment vertical="center"/>
    </xf>
    <xf numFmtId="0" fontId="72" fillId="35" borderId="11" xfId="0" applyFont="1" applyFill="1" applyBorder="1" applyAlignment="1">
      <alignment horizontal="center" vertical="center"/>
    </xf>
    <xf numFmtId="0" fontId="75" fillId="35" borderId="0" xfId="0" applyFont="1" applyFill="1" applyAlignment="1">
      <alignment vertical="center"/>
    </xf>
    <xf numFmtId="0" fontId="75" fillId="35" borderId="0" xfId="0" applyFont="1" applyFill="1" applyAlignment="1">
      <alignment horizontal="center" vertical="center"/>
    </xf>
    <xf numFmtId="40" fontId="56" fillId="35" borderId="0" xfId="49" applyNumberFormat="1" applyFont="1" applyFill="1" applyBorder="1" applyAlignment="1">
      <alignment horizontal="right" vertical="center"/>
    </xf>
    <xf numFmtId="40" fontId="56" fillId="35" borderId="25" xfId="49" applyNumberFormat="1" applyFont="1" applyFill="1" applyBorder="1" applyAlignment="1">
      <alignment horizontal="right" vertical="center"/>
    </xf>
    <xf numFmtId="0" fontId="76" fillId="36" borderId="0" xfId="0" applyFont="1" applyFill="1" applyAlignment="1">
      <alignment vertical="center"/>
    </xf>
    <xf numFmtId="0" fontId="76" fillId="36" borderId="0" xfId="0" applyFont="1" applyFill="1" applyBorder="1" applyAlignment="1">
      <alignment vertical="center"/>
    </xf>
    <xf numFmtId="0" fontId="77" fillId="35" borderId="0" xfId="0" applyFont="1" applyFill="1" applyAlignment="1">
      <alignment vertical="center"/>
    </xf>
    <xf numFmtId="0" fontId="0" fillId="7" borderId="13" xfId="0" applyFill="1" applyBorder="1" applyAlignment="1">
      <alignment horizontal="left" vertical="center"/>
    </xf>
    <xf numFmtId="0" fontId="0" fillId="22" borderId="12" xfId="0" applyFill="1" applyBorder="1" applyAlignment="1">
      <alignment horizontal="center" vertical="center"/>
    </xf>
    <xf numFmtId="0" fontId="0" fillId="22" borderId="16" xfId="0" applyFill="1" applyBorder="1" applyAlignment="1">
      <alignment vertical="center" wrapText="1"/>
    </xf>
    <xf numFmtId="0" fontId="0" fillId="22" borderId="27" xfId="0" applyFill="1" applyBorder="1" applyAlignment="1">
      <alignment vertical="center" wrapText="1"/>
    </xf>
    <xf numFmtId="0" fontId="0" fillId="22" borderId="10" xfId="0" applyFill="1" applyBorder="1" applyAlignment="1">
      <alignment vertical="center" wrapText="1"/>
    </xf>
    <xf numFmtId="0" fontId="0" fillId="22" borderId="13" xfId="0" applyFill="1" applyBorder="1" applyAlignment="1">
      <alignment horizontal="center" vertical="center"/>
    </xf>
    <xf numFmtId="9" fontId="0" fillId="22" borderId="32" xfId="42" applyFont="1" applyFill="1" applyBorder="1" applyAlignment="1">
      <alignment horizontal="center" vertical="center"/>
    </xf>
    <xf numFmtId="38" fontId="0" fillId="22" borderId="32" xfId="49" applyFont="1" applyFill="1" applyBorder="1" applyAlignment="1">
      <alignment horizontal="right" vertical="center"/>
    </xf>
    <xf numFmtId="0" fontId="0" fillId="22" borderId="11" xfId="0" applyFill="1" applyBorder="1" applyAlignment="1">
      <alignment vertical="center" wrapText="1"/>
    </xf>
    <xf numFmtId="38" fontId="0" fillId="22" borderId="24" xfId="49" applyFont="1" applyFill="1" applyBorder="1" applyAlignment="1">
      <alignment horizontal="center" vertical="center"/>
    </xf>
    <xf numFmtId="0" fontId="0" fillId="22" borderId="18" xfId="0" applyFill="1" applyBorder="1" applyAlignment="1">
      <alignment horizontal="left" vertical="center" wrapText="1"/>
    </xf>
    <xf numFmtId="9" fontId="0" fillId="10" borderId="32" xfId="42" applyFont="1" applyFill="1" applyBorder="1" applyAlignment="1">
      <alignment horizontal="right" vertical="center"/>
    </xf>
    <xf numFmtId="38" fontId="0" fillId="10" borderId="32" xfId="49" applyFont="1" applyFill="1" applyBorder="1" applyAlignment="1">
      <alignment horizontal="right" vertical="center"/>
    </xf>
    <xf numFmtId="38" fontId="0" fillId="10" borderId="10" xfId="49" applyFont="1" applyFill="1" applyBorder="1" applyAlignment="1">
      <alignment horizontal="right" vertical="center"/>
    </xf>
    <xf numFmtId="38" fontId="0" fillId="10" borderId="24" xfId="49" applyFont="1" applyFill="1" applyBorder="1" applyAlignment="1">
      <alignment horizontal="right" vertical="center"/>
    </xf>
    <xf numFmtId="38" fontId="0" fillId="10" borderId="32" xfId="49" applyNumberFormat="1" applyFont="1" applyFill="1" applyBorder="1" applyAlignment="1">
      <alignment horizontal="right" vertical="center"/>
    </xf>
    <xf numFmtId="0" fontId="0" fillId="35" borderId="33" xfId="0" applyFill="1" applyBorder="1" applyAlignment="1">
      <alignment vertical="center"/>
    </xf>
    <xf numFmtId="0" fontId="0" fillId="35" borderId="24" xfId="0" applyFill="1" applyBorder="1" applyAlignment="1">
      <alignment vertical="center"/>
    </xf>
    <xf numFmtId="0" fontId="0" fillId="35" borderId="32" xfId="0" applyFill="1" applyBorder="1" applyAlignment="1">
      <alignment horizontal="right" vertical="center"/>
    </xf>
    <xf numFmtId="0" fontId="0" fillId="35" borderId="13" xfId="0" applyFill="1" applyBorder="1" applyAlignment="1">
      <alignment vertical="center"/>
    </xf>
    <xf numFmtId="0" fontId="0" fillId="35" borderId="13" xfId="0" applyFill="1" applyBorder="1" applyAlignment="1">
      <alignment horizontal="right" vertical="center"/>
    </xf>
    <xf numFmtId="0" fontId="0" fillId="7" borderId="10" xfId="0" applyFill="1" applyBorder="1" applyAlignment="1">
      <alignment horizontal="left" vertical="center"/>
    </xf>
    <xf numFmtId="0" fontId="0" fillId="34" borderId="28" xfId="0" applyFill="1" applyBorder="1" applyAlignment="1">
      <alignment horizontal="right" vertical="center"/>
    </xf>
    <xf numFmtId="0" fontId="0" fillId="3" borderId="24" xfId="0" applyFill="1" applyBorder="1" applyAlignment="1">
      <alignment vertical="center"/>
    </xf>
    <xf numFmtId="178" fontId="0" fillId="3" borderId="33" xfId="0" applyNumberFormat="1" applyFill="1" applyBorder="1" applyAlignment="1">
      <alignment vertical="center"/>
    </xf>
    <xf numFmtId="178" fontId="0" fillId="3" borderId="11" xfId="0" applyNumberFormat="1" applyFill="1" applyBorder="1" applyAlignment="1">
      <alignment vertical="center"/>
    </xf>
    <xf numFmtId="178" fontId="0" fillId="3" borderId="11" xfId="49" applyNumberFormat="1" applyFont="1" applyFill="1" applyBorder="1" applyAlignment="1">
      <alignment vertical="center"/>
    </xf>
    <xf numFmtId="178" fontId="0" fillId="3" borderId="27" xfId="0" applyNumberFormat="1" applyFill="1" applyBorder="1" applyAlignment="1">
      <alignment vertical="center"/>
    </xf>
    <xf numFmtId="0" fontId="56" fillId="10" borderId="14" xfId="0" applyFont="1" applyFill="1" applyBorder="1" applyAlignment="1">
      <alignment vertical="center"/>
    </xf>
    <xf numFmtId="40" fontId="56" fillId="10" borderId="25" xfId="0" applyNumberFormat="1" applyFont="1" applyFill="1" applyBorder="1" applyAlignment="1">
      <alignment horizontal="right" vertical="center"/>
    </xf>
    <xf numFmtId="0" fontId="56" fillId="10" borderId="24" xfId="0" applyFont="1" applyFill="1" applyBorder="1" applyAlignment="1">
      <alignment vertical="center"/>
    </xf>
    <xf numFmtId="38" fontId="0" fillId="10" borderId="32" xfId="49" applyFont="1" applyFill="1" applyBorder="1" applyAlignment="1">
      <alignment horizontal="right" vertical="center"/>
    </xf>
    <xf numFmtId="38" fontId="0" fillId="10" borderId="24" xfId="49" applyFont="1" applyFill="1" applyBorder="1" applyAlignment="1">
      <alignment horizontal="right" vertical="center"/>
    </xf>
    <xf numFmtId="0" fontId="0" fillId="35" borderId="0" xfId="0" applyFill="1" applyBorder="1" applyAlignment="1">
      <alignment/>
    </xf>
    <xf numFmtId="38" fontId="0" fillId="34" borderId="28" xfId="49" applyFont="1" applyFill="1" applyBorder="1" applyAlignment="1">
      <alignment vertical="center"/>
    </xf>
    <xf numFmtId="38" fontId="0" fillId="9" borderId="25" xfId="49" applyFont="1" applyFill="1" applyBorder="1" applyAlignment="1">
      <alignment horizontal="center" vertical="center"/>
    </xf>
    <xf numFmtId="38" fontId="77" fillId="34" borderId="28" xfId="49" applyFont="1" applyFill="1" applyBorder="1" applyAlignment="1">
      <alignment horizontal="center" vertical="center"/>
    </xf>
    <xf numFmtId="38" fontId="56" fillId="10" borderId="11" xfId="49" applyNumberFormat="1" applyFont="1" applyFill="1" applyBorder="1" applyAlignment="1">
      <alignment horizontal="right" vertical="center"/>
    </xf>
    <xf numFmtId="38" fontId="56" fillId="10" borderId="25" xfId="49" applyNumberFormat="1" applyFont="1" applyFill="1" applyBorder="1" applyAlignment="1">
      <alignment horizontal="right" vertical="center"/>
    </xf>
    <xf numFmtId="38" fontId="56" fillId="10" borderId="11" xfId="0" applyNumberFormat="1" applyFont="1" applyFill="1" applyBorder="1" applyAlignment="1">
      <alignment horizontal="right" vertical="center"/>
    </xf>
    <xf numFmtId="0" fontId="0" fillId="35" borderId="0" xfId="0" applyFill="1" applyBorder="1" applyAlignment="1">
      <alignment horizontal="center" vertical="center"/>
    </xf>
    <xf numFmtId="0" fontId="78" fillId="35" borderId="26" xfId="0" applyFont="1" applyFill="1" applyBorder="1" applyAlignment="1">
      <alignment vertical="center"/>
    </xf>
    <xf numFmtId="0" fontId="0" fillId="35" borderId="26" xfId="0" applyFont="1" applyFill="1" applyBorder="1" applyAlignment="1">
      <alignment vertical="center"/>
    </xf>
    <xf numFmtId="0" fontId="68" fillId="35" borderId="26" xfId="0" applyFont="1" applyFill="1" applyBorder="1" applyAlignment="1">
      <alignment vertical="center"/>
    </xf>
    <xf numFmtId="0" fontId="78" fillId="35" borderId="0" xfId="0" applyFont="1" applyFill="1" applyBorder="1" applyAlignment="1">
      <alignment vertical="center"/>
    </xf>
    <xf numFmtId="0" fontId="0" fillId="35" borderId="0" xfId="0" applyFill="1" applyBorder="1" applyAlignment="1">
      <alignment horizontal="left" vertical="center"/>
    </xf>
    <xf numFmtId="0" fontId="0" fillId="35" borderId="0" xfId="0" applyFont="1" applyFill="1" applyBorder="1" applyAlignment="1">
      <alignment vertical="center" wrapText="1"/>
    </xf>
    <xf numFmtId="0" fontId="48" fillId="35" borderId="0" xfId="43" applyFill="1" applyBorder="1" applyAlignment="1" applyProtection="1">
      <alignment vertical="center"/>
      <protection/>
    </xf>
    <xf numFmtId="0" fontId="79" fillId="35" borderId="0" xfId="0" applyFont="1" applyFill="1" applyBorder="1" applyAlignment="1">
      <alignment vertical="center"/>
    </xf>
    <xf numFmtId="38" fontId="56" fillId="2" borderId="22" xfId="49" applyFont="1" applyFill="1" applyBorder="1" applyAlignment="1">
      <alignment vertical="center"/>
    </xf>
    <xf numFmtId="0" fontId="16" fillId="34" borderId="34" xfId="0" applyFont="1" applyFill="1" applyBorder="1" applyAlignment="1">
      <alignment horizontal="left" vertical="center" wrapText="1"/>
    </xf>
    <xf numFmtId="0" fontId="77" fillId="34" borderId="35" xfId="0" applyFont="1" applyFill="1" applyBorder="1" applyAlignment="1">
      <alignment horizontal="left" vertical="center"/>
    </xf>
    <xf numFmtId="0" fontId="77" fillId="34" borderId="36"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6" xfId="0" applyFill="1" applyBorder="1" applyAlignment="1">
      <alignment horizontal="left" vertical="center"/>
    </xf>
    <xf numFmtId="0" fontId="0" fillId="34" borderId="37" xfId="0" applyFill="1" applyBorder="1" applyAlignment="1">
      <alignment horizontal="left" vertical="center"/>
    </xf>
    <xf numFmtId="0" fontId="0" fillId="0" borderId="38" xfId="0" applyBorder="1" applyAlignment="1">
      <alignment vertical="center"/>
    </xf>
    <xf numFmtId="0" fontId="0" fillId="0" borderId="35" xfId="0" applyBorder="1" applyAlignment="1">
      <alignment vertical="center"/>
    </xf>
    <xf numFmtId="38" fontId="0" fillId="34" borderId="39" xfId="49" applyFont="1" applyFill="1" applyBorder="1" applyAlignment="1">
      <alignment horizontal="center" vertical="center"/>
    </xf>
    <xf numFmtId="38" fontId="0" fillId="34" borderId="30" xfId="0" applyNumberFormat="1" applyFill="1" applyBorder="1" applyAlignment="1">
      <alignment horizontal="center" vertical="center"/>
    </xf>
    <xf numFmtId="9" fontId="0" fillId="34" borderId="28" xfId="42" applyFont="1" applyFill="1" applyBorder="1" applyAlignment="1">
      <alignment horizontal="center" vertical="center"/>
    </xf>
    <xf numFmtId="38" fontId="0" fillId="9" borderId="25" xfId="49" applyFont="1" applyFill="1" applyBorder="1" applyAlignment="1">
      <alignment horizontal="center" vertical="center"/>
    </xf>
    <xf numFmtId="9" fontId="0" fillId="8" borderId="40" xfId="42" applyFont="1" applyFill="1" applyBorder="1" applyAlignment="1">
      <alignment horizontal="center" vertical="center"/>
    </xf>
    <xf numFmtId="9" fontId="0" fillId="8" borderId="16" xfId="42" applyFont="1" applyFill="1" applyBorder="1" applyAlignment="1">
      <alignment horizontal="center" vertical="center"/>
    </xf>
    <xf numFmtId="0" fontId="0" fillId="16" borderId="16" xfId="0" applyFill="1" applyBorder="1" applyAlignment="1">
      <alignment horizontal="left" vertical="center" wrapText="1"/>
    </xf>
    <xf numFmtId="38" fontId="0" fillId="34" borderId="29" xfId="49" applyFont="1" applyFill="1" applyBorder="1" applyAlignment="1">
      <alignment horizontal="center" vertical="center"/>
    </xf>
    <xf numFmtId="38" fontId="0" fillId="34" borderId="30" xfId="49" applyFont="1" applyFill="1" applyBorder="1" applyAlignment="1">
      <alignment horizontal="center" vertical="center"/>
    </xf>
    <xf numFmtId="38" fontId="77" fillId="9" borderId="40" xfId="49" applyFont="1" applyFill="1" applyBorder="1" applyAlignment="1">
      <alignment horizontal="center" vertical="center" wrapText="1"/>
    </xf>
    <xf numFmtId="38" fontId="77" fillId="9" borderId="40" xfId="49" applyFont="1" applyFill="1" applyBorder="1" applyAlignment="1">
      <alignment horizontal="center" vertical="center"/>
    </xf>
    <xf numFmtId="38" fontId="77" fillId="9" borderId="16" xfId="49" applyFont="1" applyFill="1" applyBorder="1" applyAlignment="1">
      <alignment horizontal="center" vertical="center"/>
    </xf>
    <xf numFmtId="38" fontId="0" fillId="34" borderId="28" xfId="49" applyFont="1" applyFill="1" applyBorder="1" applyAlignment="1">
      <alignment horizontal="center" vertical="center"/>
    </xf>
    <xf numFmtId="0" fontId="0" fillId="35" borderId="0" xfId="0" applyFont="1" applyFill="1" applyBorder="1" applyAlignment="1">
      <alignment vertical="center"/>
    </xf>
    <xf numFmtId="0" fontId="77" fillId="34" borderId="41" xfId="0" applyFont="1" applyFill="1" applyBorder="1" applyAlignment="1">
      <alignment vertical="center"/>
    </xf>
    <xf numFmtId="0" fontId="77" fillId="34" borderId="42" xfId="0" applyFont="1" applyFill="1" applyBorder="1" applyAlignment="1">
      <alignment vertical="center" wrapText="1"/>
    </xf>
    <xf numFmtId="38" fontId="0" fillId="35" borderId="0" xfId="49" applyFont="1" applyFill="1" applyBorder="1" applyAlignment="1">
      <alignment horizontal="right" vertical="center"/>
    </xf>
    <xf numFmtId="38" fontId="0" fillId="35" borderId="0" xfId="49" applyFont="1" applyFill="1" applyBorder="1" applyAlignment="1">
      <alignment horizontal="center" vertical="center"/>
    </xf>
    <xf numFmtId="38" fontId="0" fillId="35" borderId="0" xfId="49" applyNumberFormat="1" applyFont="1" applyFill="1" applyBorder="1" applyAlignment="1">
      <alignment horizontal="right" vertical="center"/>
    </xf>
    <xf numFmtId="38" fontId="16" fillId="34" borderId="43" xfId="49" applyFont="1" applyFill="1" applyBorder="1" applyAlignment="1">
      <alignment vertical="center" wrapText="1"/>
    </xf>
    <xf numFmtId="0" fontId="77" fillId="34" borderId="0" xfId="0" applyFont="1" applyFill="1" applyAlignment="1">
      <alignment vertical="center"/>
    </xf>
    <xf numFmtId="0" fontId="0" fillId="34" borderId="10" xfId="0" applyFill="1" applyBorder="1" applyAlignment="1">
      <alignment horizontal="center" vertical="center"/>
    </xf>
    <xf numFmtId="0" fontId="80" fillId="0" borderId="10" xfId="0" applyFont="1" applyBorder="1" applyAlignment="1">
      <alignment horizontal="left" vertical="center"/>
    </xf>
    <xf numFmtId="0" fontId="80" fillId="0" borderId="10" xfId="0" applyFont="1" applyBorder="1" applyAlignment="1">
      <alignment horizontal="justify" vertical="center"/>
    </xf>
    <xf numFmtId="0" fontId="80" fillId="0" borderId="10" xfId="0" applyFont="1" applyBorder="1" applyAlignment="1">
      <alignment vertical="center"/>
    </xf>
    <xf numFmtId="38" fontId="80" fillId="0" borderId="10" xfId="0" applyNumberFormat="1" applyFont="1" applyBorder="1" applyAlignment="1">
      <alignment horizontal="left" vertical="center"/>
    </xf>
    <xf numFmtId="38" fontId="80" fillId="0" borderId="10" xfId="0" applyNumberFormat="1" applyFont="1" applyBorder="1" applyAlignment="1">
      <alignment horizontal="justify" vertical="center"/>
    </xf>
    <xf numFmtId="38" fontId="77" fillId="34" borderId="44" xfId="49" applyFont="1" applyFill="1" applyBorder="1" applyAlignment="1">
      <alignment vertical="center"/>
    </xf>
    <xf numFmtId="38" fontId="0" fillId="9" borderId="33" xfId="49" applyFont="1" applyFill="1" applyBorder="1" applyAlignment="1">
      <alignment horizontal="center" vertical="center"/>
    </xf>
    <xf numFmtId="0" fontId="0" fillId="8" borderId="33" xfId="0" applyFill="1" applyBorder="1" applyAlignment="1">
      <alignment horizontal="center" vertical="center"/>
    </xf>
    <xf numFmtId="0" fontId="0" fillId="9" borderId="33" xfId="0" applyFill="1" applyBorder="1" applyAlignment="1">
      <alignment horizontal="center" vertical="center"/>
    </xf>
    <xf numFmtId="0" fontId="0" fillId="22" borderId="15" xfId="0" applyFill="1" applyBorder="1" applyAlignment="1">
      <alignment horizontal="center" vertical="center"/>
    </xf>
    <xf numFmtId="0" fontId="0" fillId="22" borderId="10" xfId="0" applyFill="1" applyBorder="1" applyAlignment="1">
      <alignment horizontal="center" vertical="center"/>
    </xf>
    <xf numFmtId="38" fontId="0" fillId="22" borderId="32" xfId="49" applyFont="1" applyFill="1" applyBorder="1" applyAlignment="1">
      <alignment horizontal="right" vertical="center"/>
    </xf>
    <xf numFmtId="38" fontId="0" fillId="22" borderId="32" xfId="49" applyNumberFormat="1" applyFont="1" applyFill="1" applyBorder="1" applyAlignment="1">
      <alignment horizontal="right" vertical="center"/>
    </xf>
    <xf numFmtId="38" fontId="0" fillId="35" borderId="0" xfId="49" applyFont="1" applyFill="1" applyBorder="1" applyAlignment="1">
      <alignment vertical="center"/>
    </xf>
    <xf numFmtId="0" fontId="16" fillId="34" borderId="45" xfId="0" applyFont="1" applyFill="1" applyBorder="1" applyAlignment="1">
      <alignment horizontal="left" vertical="center" wrapText="1"/>
    </xf>
    <xf numFmtId="0" fontId="16" fillId="34" borderId="42" xfId="0" applyFont="1" applyFill="1" applyBorder="1" applyAlignment="1">
      <alignment horizontal="left" vertical="center" wrapText="1"/>
    </xf>
    <xf numFmtId="0" fontId="0" fillId="35" borderId="25" xfId="0" applyFont="1" applyFill="1" applyBorder="1" applyAlignment="1">
      <alignment vertical="center"/>
    </xf>
    <xf numFmtId="0" fontId="0" fillId="35" borderId="0" xfId="0" applyFont="1" applyFill="1" applyBorder="1" applyAlignment="1">
      <alignment vertical="center"/>
    </xf>
    <xf numFmtId="0" fontId="69" fillId="37" borderId="0" xfId="0" applyFont="1" applyFill="1" applyBorder="1" applyAlignment="1">
      <alignment horizontal="center" vertical="center"/>
    </xf>
    <xf numFmtId="0" fontId="81" fillId="34" borderId="46" xfId="0" applyFont="1" applyFill="1" applyBorder="1" applyAlignment="1">
      <alignment horizontal="center" vertical="center" wrapText="1"/>
    </xf>
    <xf numFmtId="0" fontId="81" fillId="34" borderId="47" xfId="0" applyFont="1" applyFill="1" applyBorder="1" applyAlignment="1">
      <alignment horizontal="center" vertical="center" wrapText="1"/>
    </xf>
    <xf numFmtId="0" fontId="69" fillId="37" borderId="0" xfId="0" applyFont="1" applyFill="1" applyAlignment="1">
      <alignment horizontal="center" vertical="center"/>
    </xf>
    <xf numFmtId="0" fontId="0" fillId="34" borderId="48" xfId="0" applyFill="1" applyBorder="1" applyAlignment="1">
      <alignment horizontal="left" vertical="top" wrapText="1"/>
    </xf>
    <xf numFmtId="0" fontId="0" fillId="34" borderId="49" xfId="0" applyFill="1" applyBorder="1" applyAlignment="1">
      <alignment horizontal="left" vertical="top" wrapText="1"/>
    </xf>
    <xf numFmtId="0" fontId="0" fillId="34" borderId="50" xfId="0" applyFill="1" applyBorder="1" applyAlignment="1">
      <alignment horizontal="left" vertical="top" wrapText="1"/>
    </xf>
    <xf numFmtId="0" fontId="0" fillId="34" borderId="51" xfId="0" applyFill="1" applyBorder="1" applyAlignment="1">
      <alignment horizontal="left" vertical="top" wrapText="1"/>
    </xf>
    <xf numFmtId="0" fontId="0" fillId="34" borderId="0" xfId="0" applyFill="1" applyBorder="1" applyAlignment="1">
      <alignment horizontal="left" vertical="top" wrapText="1"/>
    </xf>
    <xf numFmtId="0" fontId="0" fillId="34" borderId="52" xfId="0" applyFill="1" applyBorder="1" applyAlignment="1">
      <alignment horizontal="left" vertical="top" wrapText="1"/>
    </xf>
    <xf numFmtId="0" fontId="0" fillId="34" borderId="53" xfId="0" applyFill="1" applyBorder="1" applyAlignment="1">
      <alignment horizontal="left" vertical="top" wrapText="1"/>
    </xf>
    <xf numFmtId="0" fontId="0" fillId="34" borderId="54" xfId="0" applyFill="1" applyBorder="1" applyAlignment="1">
      <alignment horizontal="left" vertical="top" wrapText="1"/>
    </xf>
    <xf numFmtId="0" fontId="0" fillId="34" borderId="55" xfId="0" applyFill="1" applyBorder="1" applyAlignment="1">
      <alignment horizontal="left" vertical="top" wrapText="1"/>
    </xf>
    <xf numFmtId="0" fontId="0" fillId="35" borderId="0" xfId="0" applyFill="1" applyBorder="1" applyAlignment="1">
      <alignment horizontal="center" vertical="center"/>
    </xf>
    <xf numFmtId="0" fontId="63" fillId="19" borderId="56" xfId="0" applyFont="1" applyFill="1" applyBorder="1" applyAlignment="1">
      <alignment horizontal="center" vertical="center"/>
    </xf>
    <xf numFmtId="0" fontId="63" fillId="19" borderId="57" xfId="0" applyFont="1" applyFill="1" applyBorder="1" applyAlignment="1">
      <alignment horizontal="center" vertical="center"/>
    </xf>
    <xf numFmtId="0" fontId="0" fillId="38" borderId="33" xfId="0" applyFill="1" applyBorder="1" applyAlignment="1">
      <alignment horizontal="center" vertical="center"/>
    </xf>
    <xf numFmtId="0" fontId="0" fillId="38" borderId="25" xfId="0" applyFill="1" applyBorder="1" applyAlignment="1">
      <alignment horizontal="center" vertical="center"/>
    </xf>
    <xf numFmtId="0" fontId="0" fillId="38" borderId="24" xfId="0" applyFill="1" applyBorder="1" applyAlignment="1">
      <alignment horizontal="center" vertical="center"/>
    </xf>
    <xf numFmtId="177" fontId="0" fillId="35" borderId="11" xfId="0" applyNumberFormat="1" applyFill="1" applyBorder="1" applyAlignment="1">
      <alignment horizontal="left" vertical="center"/>
    </xf>
    <xf numFmtId="177" fontId="0" fillId="35" borderId="14" xfId="0" applyNumberFormat="1" applyFill="1" applyBorder="1" applyAlignment="1">
      <alignment horizontal="left" vertical="center"/>
    </xf>
    <xf numFmtId="0" fontId="0" fillId="35" borderId="33" xfId="0" applyFill="1" applyBorder="1" applyAlignment="1">
      <alignment horizontal="right" vertical="center"/>
    </xf>
    <xf numFmtId="0" fontId="0" fillId="35" borderId="25" xfId="0" applyFill="1" applyBorder="1" applyAlignment="1">
      <alignment horizontal="right" vertical="center"/>
    </xf>
    <xf numFmtId="0" fontId="0" fillId="35" borderId="24" xfId="0" applyFill="1" applyBorder="1" applyAlignment="1">
      <alignment horizontal="right" vertical="center"/>
    </xf>
    <xf numFmtId="0" fontId="0" fillId="35" borderId="18" xfId="0" applyFill="1" applyBorder="1" applyAlignment="1">
      <alignment horizontal="right" vertical="center"/>
    </xf>
    <xf numFmtId="0" fontId="0" fillId="35" borderId="22" xfId="0" applyFill="1" applyBorder="1" applyAlignment="1">
      <alignment horizontal="right" vertical="center"/>
    </xf>
    <xf numFmtId="0" fontId="0" fillId="35" borderId="58" xfId="0" applyFill="1" applyBorder="1" applyAlignment="1">
      <alignment horizontal="right" vertical="center"/>
    </xf>
    <xf numFmtId="0" fontId="0" fillId="35" borderId="11" xfId="0" applyFill="1" applyBorder="1" applyAlignment="1">
      <alignment horizontal="left" vertical="center"/>
    </xf>
    <xf numFmtId="0" fontId="0" fillId="35" borderId="14" xfId="0" applyFill="1" applyBorder="1" applyAlignment="1">
      <alignment horizontal="left" vertical="center"/>
    </xf>
    <xf numFmtId="0" fontId="69" fillId="39" borderId="0" xfId="0" applyFont="1" applyFill="1" applyAlignment="1">
      <alignment horizontal="center" vertical="center"/>
    </xf>
    <xf numFmtId="0" fontId="0" fillId="9" borderId="10" xfId="0" applyFill="1" applyBorder="1" applyAlignment="1">
      <alignment horizontal="center" vertical="center" wrapText="1"/>
    </xf>
    <xf numFmtId="0" fontId="0" fillId="9" borderId="10" xfId="0" applyFill="1" applyBorder="1" applyAlignment="1">
      <alignment horizontal="center" vertical="center"/>
    </xf>
    <xf numFmtId="0" fontId="0" fillId="15" borderId="18" xfId="0" applyFill="1" applyBorder="1" applyAlignment="1">
      <alignment horizontal="center" vertical="center"/>
    </xf>
    <xf numFmtId="0" fontId="0" fillId="15" borderId="22" xfId="0" applyFill="1" applyBorder="1" applyAlignment="1">
      <alignment horizontal="center" vertical="center"/>
    </xf>
    <xf numFmtId="0" fontId="0" fillId="15" borderId="58" xfId="0" applyFill="1" applyBorder="1" applyAlignment="1">
      <alignment horizontal="center" vertical="center"/>
    </xf>
    <xf numFmtId="0" fontId="0" fillId="15" borderId="33" xfId="0" applyFill="1" applyBorder="1" applyAlignment="1">
      <alignment horizontal="center" vertical="center"/>
    </xf>
    <xf numFmtId="0" fontId="0" fillId="15" borderId="25" xfId="0" applyFill="1" applyBorder="1" applyAlignment="1">
      <alignment horizontal="center" vertical="center"/>
    </xf>
    <xf numFmtId="0" fontId="0" fillId="15" borderId="24" xfId="0" applyFill="1" applyBorder="1" applyAlignment="1">
      <alignment horizontal="center" vertical="center"/>
    </xf>
    <xf numFmtId="0" fontId="77" fillId="35" borderId="11" xfId="0" applyFont="1" applyFill="1" applyBorder="1" applyAlignment="1">
      <alignment horizontal="left" vertical="center"/>
    </xf>
    <xf numFmtId="0" fontId="77" fillId="35" borderId="14" xfId="0" applyFont="1" applyFill="1" applyBorder="1" applyAlignment="1">
      <alignment horizontal="left" vertical="center"/>
    </xf>
    <xf numFmtId="0" fontId="82" fillId="19" borderId="56" xfId="0" applyFont="1" applyFill="1" applyBorder="1" applyAlignment="1">
      <alignment horizontal="center" vertical="center" wrapText="1"/>
    </xf>
    <xf numFmtId="0" fontId="82" fillId="19" borderId="59" xfId="0" applyFont="1" applyFill="1" applyBorder="1" applyAlignment="1">
      <alignment horizontal="center" vertical="center" wrapText="1"/>
    </xf>
    <xf numFmtId="0" fontId="82" fillId="19" borderId="57" xfId="0" applyFont="1" applyFill="1" applyBorder="1" applyAlignment="1">
      <alignment horizontal="center" vertical="center" wrapText="1"/>
    </xf>
    <xf numFmtId="0" fontId="56" fillId="2" borderId="11" xfId="0" applyFont="1" applyFill="1" applyBorder="1" applyAlignment="1">
      <alignment horizontal="left" vertical="center"/>
    </xf>
    <xf numFmtId="0" fontId="56" fillId="2" borderId="14" xfId="0" applyFont="1" applyFill="1" applyBorder="1" applyAlignment="1">
      <alignment horizontal="left" vertical="center"/>
    </xf>
    <xf numFmtId="0" fontId="0" fillId="22" borderId="33"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fgColor indexed="64"/>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gColor indexed="64"/>
        </patternFill>
      </fill>
    </dxf>
    <dxf>
      <fill>
        <patternFill patternType="medium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9</xdr:col>
      <xdr:colOff>0</xdr:colOff>
      <xdr:row>24</xdr:row>
      <xdr:rowOff>0</xdr:rowOff>
    </xdr:to>
    <xdr:sp fLocksText="0">
      <xdr:nvSpPr>
        <xdr:cNvPr id="1" name="テキスト ボックス 1"/>
        <xdr:cNvSpPr txBox="1">
          <a:spLocks noChangeArrowheads="1"/>
        </xdr:cNvSpPr>
      </xdr:nvSpPr>
      <xdr:spPr>
        <a:xfrm>
          <a:off x="76200" y="1143000"/>
          <a:ext cx="5029200"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（自由記入欄）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9</xdr:col>
      <xdr:colOff>0</xdr:colOff>
      <xdr:row>24</xdr:row>
      <xdr:rowOff>0</xdr:rowOff>
    </xdr:to>
    <xdr:sp fLocksText="0">
      <xdr:nvSpPr>
        <xdr:cNvPr id="1" name="テキスト ボックス 2"/>
        <xdr:cNvSpPr txBox="1">
          <a:spLocks noChangeArrowheads="1"/>
        </xdr:cNvSpPr>
      </xdr:nvSpPr>
      <xdr:spPr>
        <a:xfrm>
          <a:off x="76200" y="800100"/>
          <a:ext cx="5029200" cy="3257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（自由記入欄）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21"/>
  <sheetViews>
    <sheetView tabSelected="1" zoomScale="120" zoomScaleNormal="120" zoomScalePageLayoutView="0" workbookViewId="0" topLeftCell="A1">
      <selection activeCell="D6" sqref="D6"/>
    </sheetView>
  </sheetViews>
  <sheetFormatPr defaultColWidth="0" defaultRowHeight="15" zeroHeight="1"/>
  <cols>
    <col min="1" max="1" width="1.57421875" style="69" customWidth="1"/>
    <col min="2" max="2" width="31.28125" style="1" customWidth="1"/>
    <col min="3" max="3" width="22.00390625" style="1" customWidth="1"/>
    <col min="4" max="4" width="25.57421875" style="1" customWidth="1"/>
    <col min="5" max="5" width="1.57421875" style="7" customWidth="1"/>
    <col min="6" max="16384" width="9.00390625" style="1" hidden="1" customWidth="1"/>
  </cols>
  <sheetData>
    <row r="1" spans="1:5" s="26" customFormat="1" ht="17.25">
      <c r="A1" s="156"/>
      <c r="B1" s="210" t="s">
        <v>74</v>
      </c>
      <c r="C1" s="210"/>
      <c r="D1" s="210"/>
      <c r="E1" s="153"/>
    </row>
    <row r="2" spans="1:5" s="69" customFormat="1" ht="5.25" customHeight="1">
      <c r="A2" s="70"/>
      <c r="B2" s="70"/>
      <c r="C2" s="159"/>
      <c r="D2" s="160"/>
      <c r="E2" s="154"/>
    </row>
    <row r="3" spans="1:5" ht="14.25" thickBot="1">
      <c r="A3" s="70"/>
      <c r="B3" s="74" t="s">
        <v>81</v>
      </c>
      <c r="C3" s="209"/>
      <c r="D3" s="209"/>
      <c r="E3" s="154"/>
    </row>
    <row r="4" spans="1:5" ht="28.5" customHeight="1">
      <c r="A4" s="70"/>
      <c r="B4" s="30" t="s">
        <v>0</v>
      </c>
      <c r="C4" s="211"/>
      <c r="D4" s="212"/>
      <c r="E4" s="154"/>
    </row>
    <row r="5" spans="1:5" ht="13.5">
      <c r="A5" s="70"/>
      <c r="B5" s="31" t="s">
        <v>122</v>
      </c>
      <c r="C5" s="189"/>
      <c r="D5" s="185" t="s">
        <v>112</v>
      </c>
      <c r="E5" s="155" t="str">
        <f>C6</f>
        <v>選択してください</v>
      </c>
    </row>
    <row r="6" spans="1:5" ht="15" customHeight="1">
      <c r="A6" s="70"/>
      <c r="B6" s="30" t="s">
        <v>9</v>
      </c>
      <c r="C6" s="206" t="s">
        <v>120</v>
      </c>
      <c r="D6" s="207" t="s">
        <v>120</v>
      </c>
      <c r="E6" s="155" t="str">
        <f>D6</f>
        <v>選択してください</v>
      </c>
    </row>
    <row r="7" spans="1:5" ht="15" customHeight="1" thickBot="1">
      <c r="A7" s="183"/>
      <c r="B7" s="31" t="s">
        <v>117</v>
      </c>
      <c r="C7" s="197"/>
      <c r="D7" s="184" t="s">
        <v>111</v>
      </c>
      <c r="E7" s="154"/>
    </row>
    <row r="8" spans="1:5" ht="5.25" customHeight="1">
      <c r="A8" s="70"/>
      <c r="B8" s="183"/>
      <c r="C8" s="160"/>
      <c r="D8" s="160"/>
      <c r="E8" s="154"/>
    </row>
    <row r="9" spans="1:5" ht="14.25" thickBot="1">
      <c r="A9" s="70"/>
      <c r="B9" s="71" t="s">
        <v>82</v>
      </c>
      <c r="C9" s="77"/>
      <c r="D9" s="78"/>
      <c r="E9" s="154"/>
    </row>
    <row r="10" spans="1:5" ht="13.5">
      <c r="A10" s="154"/>
      <c r="B10" s="32" t="s">
        <v>43</v>
      </c>
      <c r="C10" s="103" t="s">
        <v>79</v>
      </c>
      <c r="D10" s="163" t="s">
        <v>124</v>
      </c>
      <c r="E10" s="155" t="str">
        <f>D10</f>
        <v>記入してください</v>
      </c>
    </row>
    <row r="11" spans="1:6" ht="14.25" customHeight="1">
      <c r="A11" s="154"/>
      <c r="B11" s="31" t="s">
        <v>84</v>
      </c>
      <c r="C11" s="104" t="s">
        <v>41</v>
      </c>
      <c r="D11" s="162" t="s">
        <v>120</v>
      </c>
      <c r="E11" s="155" t="str">
        <f>D11</f>
        <v>選択してください</v>
      </c>
      <c r="F11" s="7"/>
    </row>
    <row r="12" spans="1:5" ht="13.5">
      <c r="A12" s="70"/>
      <c r="B12" s="31" t="s">
        <v>42</v>
      </c>
      <c r="C12" s="104" t="s">
        <v>41</v>
      </c>
      <c r="D12" s="164" t="s">
        <v>120</v>
      </c>
      <c r="E12" s="155" t="str">
        <f>D12</f>
        <v>選択してください</v>
      </c>
    </row>
    <row r="13" spans="1:5" ht="13.5">
      <c r="A13" s="70"/>
      <c r="B13" s="33" t="s">
        <v>73</v>
      </c>
      <c r="C13" s="104" t="s">
        <v>41</v>
      </c>
      <c r="D13" s="165" t="s">
        <v>120</v>
      </c>
      <c r="E13" s="155" t="str">
        <f>IF(D13="20以上",20,D13)</f>
        <v>選択してください</v>
      </c>
    </row>
    <row r="14" spans="1:5" ht="13.5">
      <c r="A14" s="70"/>
      <c r="B14" s="33" t="s">
        <v>30</v>
      </c>
      <c r="C14" s="104" t="s">
        <v>41</v>
      </c>
      <c r="D14" s="166" t="s">
        <v>120</v>
      </c>
      <c r="E14" s="155" t="str">
        <f>D14</f>
        <v>選択してください</v>
      </c>
    </row>
    <row r="15" spans="1:5" ht="27">
      <c r="A15" s="70"/>
      <c r="B15" s="34" t="s">
        <v>67</v>
      </c>
      <c r="C15" s="104" t="s">
        <v>41</v>
      </c>
      <c r="D15" s="166" t="s">
        <v>119</v>
      </c>
      <c r="E15" s="155" t="str">
        <f>D15</f>
        <v>同上</v>
      </c>
    </row>
    <row r="16" spans="1:5" ht="27.75" thickBot="1">
      <c r="A16" s="70"/>
      <c r="B16" s="34" t="s">
        <v>66</v>
      </c>
      <c r="C16" s="79" t="s">
        <v>41</v>
      </c>
      <c r="D16" s="167" t="s">
        <v>119</v>
      </c>
      <c r="E16" s="155" t="str">
        <f>D16</f>
        <v>同上</v>
      </c>
    </row>
    <row r="17" spans="1:5" s="69" customFormat="1" ht="6" customHeight="1">
      <c r="A17" s="70"/>
      <c r="B17" s="48"/>
      <c r="C17" s="79"/>
      <c r="D17" s="152"/>
      <c r="E17" s="155"/>
    </row>
    <row r="18" spans="1:5" s="69" customFormat="1" ht="17.25" thickBot="1">
      <c r="A18" s="70"/>
      <c r="B18" s="74" t="s">
        <v>83</v>
      </c>
      <c r="C18" s="208"/>
      <c r="D18" s="209"/>
      <c r="E18" s="155"/>
    </row>
    <row r="19" spans="1:5" s="16" customFormat="1" ht="13.5">
      <c r="A19" s="70"/>
      <c r="B19" s="112" t="s">
        <v>21</v>
      </c>
      <c r="C19" s="104" t="s">
        <v>41</v>
      </c>
      <c r="D19" s="169" t="s">
        <v>120</v>
      </c>
      <c r="E19" s="155" t="str">
        <f>D19</f>
        <v>選択してください</v>
      </c>
    </row>
    <row r="20" spans="1:5" s="16" customFormat="1" ht="14.25" thickBot="1">
      <c r="A20" s="70"/>
      <c r="B20" s="133" t="s">
        <v>22</v>
      </c>
      <c r="C20" s="104" t="s">
        <v>41</v>
      </c>
      <c r="D20" s="168" t="s">
        <v>120</v>
      </c>
      <c r="E20" s="155" t="str">
        <f>D20</f>
        <v>選択してください</v>
      </c>
    </row>
    <row r="21" spans="1:5" s="15" customFormat="1" ht="5.25" customHeight="1">
      <c r="A21" s="70"/>
      <c r="B21" s="157"/>
      <c r="C21" s="78"/>
      <c r="D21" s="158"/>
      <c r="E21" s="155"/>
    </row>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sheetData>
  <sheetProtection/>
  <mergeCells count="4">
    <mergeCell ref="C18:D18"/>
    <mergeCell ref="B1:D1"/>
    <mergeCell ref="C4:D4"/>
    <mergeCell ref="C3:D3"/>
  </mergeCells>
  <dataValidations count="9">
    <dataValidation type="list" allowBlank="1" showInputMessage="1" showErrorMessage="1" sqref="D20">
      <formula1>"選択してください, Ⅰ[想定削減率], Ⅱ[エネルギー使用量差], Ⅲ[再生可能エネルギー供給量]"</formula1>
    </dataValidation>
    <dataValidation type="list" allowBlank="1" showInputMessage="1" showErrorMessage="1" sqref="D19">
      <formula1>"選択してください, A[ストック数], B[フロー数（販売数）], C[供給数]"</formula1>
    </dataValidation>
    <dataValidation type="list" allowBlank="1" showInputMessage="1" showErrorMessage="1" sqref="D14">
      <formula1>"選択してください, バイオエタノール, バイオディーゼル, 商用電力, 都市ガス, LPG, 灯油, A重油, C重油, ガソリン, 軽油, その他"</formula1>
    </dataValidation>
    <dataValidation type="list" allowBlank="1" showInputMessage="1" showErrorMessage="1" sqref="D15:D16">
      <formula1>"同上, 商用電力, 都市ガス, LPG, 灯油, A重油, C重油, ガソリン, 軽油, その他"</formula1>
    </dataValidation>
    <dataValidation type="list" allowBlank="1" showInputMessage="1" showErrorMessage="1" sqref="D13">
      <formula1>"選択してください,1,2,3,4,5,6,7,8,9,10,11,12,13,14,15,16,17,18,19,20以上"</formula1>
    </dataValidation>
    <dataValidation type="list" allowBlank="1" showInputMessage="1" showErrorMessage="1" sqref="D11">
      <formula1>"選択してください,産業,家庭,業務,運輸,電力,複数領域,その他"</formula1>
    </dataValidation>
    <dataValidation type="list" allowBlank="1" showInputMessage="1" showErrorMessage="1" sqref="D12">
      <formula1>"選択してください,再エネ,省エネ,その他"</formula1>
    </dataValidation>
    <dataValidation type="list" allowBlank="1" showInputMessage="1" showErrorMessage="1" sqref="C6">
      <formula1>"選択してください,平成20年度,平成21年度,平成22年度,平成23年度,平成24年度,平成25年度,平成26年度"</formula1>
    </dataValidation>
    <dataValidation type="list" allowBlank="1" showInputMessage="1" showErrorMessage="1" sqref="D6">
      <formula1>"選択してください,平成26年度,平成27年度,平成28年度,平成29年度,平成30年度,平成31年度,平成32年度"</formula1>
    </dataValidation>
  </dataValidations>
  <printOptions/>
  <pageMargins left="0.71" right="0.71" top="0.7500000000000001" bottom="0.7500000000000001" header="0.31" footer="0.31"/>
  <pageSetup horizontalDpi="600" verticalDpi="600" orientation="portrait" paperSize="9" r:id="rId1"/>
  <headerFooter>
    <oddFooter>&amp;C&amp;"ＭＳ Ｐゴシック,標準"&amp;K000000調査票</oddFooter>
  </headerFooter>
  <ignoredErrors>
    <ignoredError sqref="E13" formula="1"/>
  </ignoredErrors>
</worksheet>
</file>

<file path=xl/worksheets/sheet2.xml><?xml version="1.0" encoding="utf-8"?>
<worksheet xmlns="http://schemas.openxmlformats.org/spreadsheetml/2006/main" xmlns:r="http://schemas.openxmlformats.org/officeDocument/2006/relationships">
  <dimension ref="A1:BD131"/>
  <sheetViews>
    <sheetView zoomScaleSheetLayoutView="100" zoomScalePageLayoutView="0" workbookViewId="0" topLeftCell="A1">
      <selection activeCell="H48" sqref="H48"/>
    </sheetView>
  </sheetViews>
  <sheetFormatPr defaultColWidth="0" defaultRowHeight="15" zeroHeight="1"/>
  <cols>
    <col min="1" max="1" width="1.57421875" style="11" customWidth="1"/>
    <col min="2" max="2" width="1.57421875" style="35" customWidth="1"/>
    <col min="3" max="3" width="18.421875" style="35" customWidth="1"/>
    <col min="4" max="13" width="8.57421875" style="35" customWidth="1"/>
    <col min="14" max="14" width="1.57421875" style="11" customWidth="1"/>
    <col min="15" max="16384" width="8.8515625" style="11" hidden="1" customWidth="1"/>
  </cols>
  <sheetData>
    <row r="1" spans="1:14" s="6" customFormat="1" ht="17.25">
      <c r="A1" s="61"/>
      <c r="B1" s="213" t="s">
        <v>75</v>
      </c>
      <c r="C1" s="213"/>
      <c r="D1" s="213"/>
      <c r="E1" s="213"/>
      <c r="F1" s="213"/>
      <c r="G1" s="213"/>
      <c r="H1" s="213"/>
      <c r="I1" s="213"/>
      <c r="J1" s="213"/>
      <c r="K1" s="213"/>
      <c r="L1" s="213"/>
      <c r="M1" s="213"/>
      <c r="N1" s="67"/>
    </row>
    <row r="2" spans="1:14" s="69" customFormat="1" ht="5.25" customHeight="1" thickBot="1">
      <c r="A2" s="61"/>
      <c r="B2" s="106"/>
      <c r="C2" s="106"/>
      <c r="D2" s="106"/>
      <c r="E2" s="106"/>
      <c r="F2" s="106"/>
      <c r="G2" s="106"/>
      <c r="H2" s="106"/>
      <c r="I2" s="106"/>
      <c r="J2" s="106"/>
      <c r="K2" s="106"/>
      <c r="L2" s="106"/>
      <c r="M2" s="106"/>
      <c r="N2" s="105"/>
    </row>
    <row r="3" spans="1:14" ht="14.25" thickBot="1">
      <c r="A3" s="35"/>
      <c r="B3" s="27" t="s">
        <v>62</v>
      </c>
      <c r="C3" s="24"/>
      <c r="D3" s="24"/>
      <c r="E3" s="24"/>
      <c r="F3" s="24"/>
      <c r="G3" s="24"/>
      <c r="H3" s="24"/>
      <c r="I3" s="24"/>
      <c r="J3" s="224" t="str">
        <f>'調査票'!E19</f>
        <v>選択してください</v>
      </c>
      <c r="K3" s="225"/>
      <c r="L3" s="24"/>
      <c r="N3" s="35"/>
    </row>
    <row r="4" spans="1:14" ht="13.5">
      <c r="A4" s="35"/>
      <c r="B4" s="28" t="s">
        <v>35</v>
      </c>
      <c r="C4" s="24"/>
      <c r="D4" s="24"/>
      <c r="E4" s="24"/>
      <c r="F4" s="24"/>
      <c r="G4" s="24"/>
      <c r="H4" s="24"/>
      <c r="I4" s="24"/>
      <c r="J4" s="24"/>
      <c r="K4" s="24"/>
      <c r="L4" s="24"/>
      <c r="N4" s="35"/>
    </row>
    <row r="5" s="35" customFormat="1" ht="13.5"/>
    <row r="6" spans="2:13" s="35" customFormat="1" ht="17.25">
      <c r="B6" s="109" t="s">
        <v>61</v>
      </c>
      <c r="C6" s="109"/>
      <c r="D6" s="109"/>
      <c r="E6" s="109"/>
      <c r="F6" s="110"/>
      <c r="G6" s="109"/>
      <c r="H6" s="109"/>
      <c r="I6" s="109"/>
      <c r="J6" s="109"/>
      <c r="K6" s="109"/>
      <c r="L6" s="109"/>
      <c r="M6" s="109"/>
    </row>
    <row r="7" s="35" customFormat="1" ht="5.25" customHeight="1" thickBot="1">
      <c r="F7" s="45"/>
    </row>
    <row r="8" spans="3:10" s="35" customFormat="1" ht="14.25" thickBot="1">
      <c r="C8" s="35" t="str">
        <f>"・事業中に実際に行われる実証や補助による導入量 ["&amp;'調査票'!D10&amp;"]"</f>
        <v>・事業中に実際に行われる実証や補助による導入量 [記入してください]</v>
      </c>
      <c r="F8" s="45"/>
      <c r="I8" s="146"/>
      <c r="J8" s="35" t="str">
        <f>" ["&amp;'調査票'!D10&amp;"]"</f>
        <v> [記入してください]</v>
      </c>
    </row>
    <row r="9" spans="6:9" s="35" customFormat="1" ht="5.25" customHeight="1">
      <c r="F9" s="45"/>
      <c r="I9" s="205"/>
    </row>
    <row r="10" s="35" customFormat="1" ht="13.5">
      <c r="C10" s="44" t="s">
        <v>121</v>
      </c>
    </row>
    <row r="11" s="35" customFormat="1" ht="5.25" customHeight="1" thickBot="1"/>
    <row r="12" spans="3:12" s="35" customFormat="1" ht="13.5">
      <c r="C12" s="214" t="s">
        <v>32</v>
      </c>
      <c r="D12" s="215"/>
      <c r="E12" s="215"/>
      <c r="F12" s="215"/>
      <c r="G12" s="215"/>
      <c r="H12" s="215"/>
      <c r="I12" s="215"/>
      <c r="J12" s="215"/>
      <c r="K12" s="215"/>
      <c r="L12" s="216"/>
    </row>
    <row r="13" spans="3:12" s="35" customFormat="1" ht="13.5">
      <c r="C13" s="217"/>
      <c r="D13" s="218"/>
      <c r="E13" s="218"/>
      <c r="F13" s="218"/>
      <c r="G13" s="218"/>
      <c r="H13" s="218"/>
      <c r="I13" s="218"/>
      <c r="J13" s="218"/>
      <c r="K13" s="218"/>
      <c r="L13" s="219"/>
    </row>
    <row r="14" spans="3:12" s="35" customFormat="1" ht="13.5" customHeight="1" thickBot="1">
      <c r="C14" s="220"/>
      <c r="D14" s="221"/>
      <c r="E14" s="221"/>
      <c r="F14" s="221"/>
      <c r="G14" s="221"/>
      <c r="H14" s="221"/>
      <c r="I14" s="221"/>
      <c r="J14" s="221"/>
      <c r="K14" s="221"/>
      <c r="L14" s="222"/>
    </row>
    <row r="15" s="35" customFormat="1" ht="13.5">
      <c r="F15" s="45"/>
    </row>
    <row r="16" spans="2:13" s="35" customFormat="1" ht="17.25">
      <c r="B16" s="109" t="s">
        <v>60</v>
      </c>
      <c r="C16" s="109"/>
      <c r="D16" s="109"/>
      <c r="E16" s="109"/>
      <c r="F16" s="109"/>
      <c r="G16" s="109"/>
      <c r="H16" s="109"/>
      <c r="I16" s="109"/>
      <c r="J16" s="109"/>
      <c r="K16" s="109"/>
      <c r="L16" s="109"/>
      <c r="M16" s="109"/>
    </row>
    <row r="17" s="35" customFormat="1" ht="5.25" customHeight="1"/>
    <row r="18" spans="1:14" ht="14.25">
      <c r="A18" s="35"/>
      <c r="B18" s="12" t="s">
        <v>85</v>
      </c>
      <c r="C18" s="2"/>
      <c r="D18" s="2"/>
      <c r="E18" s="2"/>
      <c r="F18" s="2"/>
      <c r="G18" s="2"/>
      <c r="H18" s="2"/>
      <c r="I18" s="2"/>
      <c r="J18" s="2"/>
      <c r="K18" s="2"/>
      <c r="L18" s="2"/>
      <c r="M18" s="2"/>
      <c r="N18" s="35"/>
    </row>
    <row r="19" spans="1:14" ht="13.5" hidden="1">
      <c r="A19" s="35"/>
      <c r="C19" s="35" t="s">
        <v>17</v>
      </c>
      <c r="N19" s="35"/>
    </row>
    <row r="20" spans="1:14" ht="5.25" customHeight="1">
      <c r="A20" s="35"/>
      <c r="C20" s="44"/>
      <c r="M20" s="45"/>
      <c r="N20" s="35"/>
    </row>
    <row r="21" spans="1:14" ht="13.5">
      <c r="A21" s="35"/>
      <c r="C21" s="44" t="s">
        <v>91</v>
      </c>
      <c r="I21" s="46"/>
      <c r="J21" s="46"/>
      <c r="K21" s="45"/>
      <c r="N21" s="35"/>
    </row>
    <row r="22" spans="1:14" ht="5.25" customHeight="1">
      <c r="A22" s="35"/>
      <c r="C22" s="44"/>
      <c r="M22" s="45"/>
      <c r="N22" s="35"/>
    </row>
    <row r="23" spans="1:14" ht="14.25" customHeight="1" thickBot="1">
      <c r="A23" s="35"/>
      <c r="C23" s="40" t="s">
        <v>18</v>
      </c>
      <c r="D23" s="9">
        <v>2020</v>
      </c>
      <c r="E23" s="9">
        <v>2030</v>
      </c>
      <c r="N23" s="35"/>
    </row>
    <row r="24" spans="1:14" ht="15" thickBot="1" thickTop="1">
      <c r="A24" s="35"/>
      <c r="C24" s="90" t="str">
        <f>"ストック数 ["&amp;'調査票'!D10&amp;"]"</f>
        <v>ストック数 [記入してください]</v>
      </c>
      <c r="D24" s="170"/>
      <c r="E24" s="171">
        <f>D24</f>
        <v>0</v>
      </c>
      <c r="N24" s="35"/>
    </row>
    <row r="25" spans="1:14" ht="5.25" customHeight="1">
      <c r="A25" s="35"/>
      <c r="N25" s="35"/>
    </row>
    <row r="26" spans="1:14" ht="13.5">
      <c r="A26" s="35"/>
      <c r="C26" s="44" t="s">
        <v>92</v>
      </c>
      <c r="L26" s="45"/>
      <c r="N26" s="35"/>
    </row>
    <row r="27" spans="1:14" ht="5.25" customHeight="1">
      <c r="A27" s="35"/>
      <c r="N27" s="35"/>
    </row>
    <row r="28" spans="1:14" ht="14.25" customHeight="1" thickBot="1">
      <c r="A28" s="35"/>
      <c r="C28" s="36" t="s">
        <v>18</v>
      </c>
      <c r="D28" s="42">
        <v>2020</v>
      </c>
      <c r="E28" s="42">
        <v>2030</v>
      </c>
      <c r="N28" s="35"/>
    </row>
    <row r="29" spans="1:14" ht="15" thickBot="1" thickTop="1">
      <c r="A29" s="35"/>
      <c r="C29" s="92" t="s">
        <v>48</v>
      </c>
      <c r="D29" s="93"/>
      <c r="E29" s="94"/>
      <c r="N29" s="35"/>
    </row>
    <row r="30" spans="1:14" ht="5.25" customHeight="1">
      <c r="A30" s="35"/>
      <c r="C30" s="48"/>
      <c r="D30" s="47"/>
      <c r="E30" s="47"/>
      <c r="F30" s="47"/>
      <c r="G30" s="47"/>
      <c r="H30" s="47"/>
      <c r="I30" s="47"/>
      <c r="J30" s="47"/>
      <c r="K30" s="47"/>
      <c r="L30" s="47"/>
      <c r="M30" s="47"/>
      <c r="N30" s="47"/>
    </row>
    <row r="31" spans="1:14" ht="13.5">
      <c r="A31" s="35"/>
      <c r="C31" s="44" t="s">
        <v>93</v>
      </c>
      <c r="N31" s="35"/>
    </row>
    <row r="32" spans="1:14" ht="5.25" customHeight="1" thickBot="1">
      <c r="A32" s="35"/>
      <c r="N32" s="35"/>
    </row>
    <row r="33" spans="1:14" ht="13.5" customHeight="1">
      <c r="A33" s="35"/>
      <c r="C33" s="214" t="s">
        <v>32</v>
      </c>
      <c r="D33" s="215"/>
      <c r="E33" s="215"/>
      <c r="F33" s="215"/>
      <c r="G33" s="215"/>
      <c r="H33" s="215"/>
      <c r="I33" s="215"/>
      <c r="J33" s="215"/>
      <c r="K33" s="215"/>
      <c r="L33" s="216"/>
      <c r="N33" s="35"/>
    </row>
    <row r="34" spans="1:14" ht="13.5" hidden="1">
      <c r="A34" s="35"/>
      <c r="C34" s="217"/>
      <c r="D34" s="218"/>
      <c r="E34" s="218"/>
      <c r="F34" s="218"/>
      <c r="G34" s="218"/>
      <c r="H34" s="218"/>
      <c r="I34" s="218"/>
      <c r="J34" s="218"/>
      <c r="K34" s="218"/>
      <c r="L34" s="219"/>
      <c r="N34" s="35"/>
    </row>
    <row r="35" spans="1:14" ht="14.25" thickBot="1">
      <c r="A35" s="35"/>
      <c r="C35" s="220"/>
      <c r="D35" s="221"/>
      <c r="E35" s="221"/>
      <c r="F35" s="221"/>
      <c r="G35" s="221"/>
      <c r="H35" s="221"/>
      <c r="I35" s="221"/>
      <c r="J35" s="221"/>
      <c r="K35" s="221"/>
      <c r="L35" s="222"/>
      <c r="N35" s="35"/>
    </row>
    <row r="36" spans="1:14" ht="5.25" customHeight="1">
      <c r="A36" s="35"/>
      <c r="N36" s="35"/>
    </row>
    <row r="37" spans="1:14" ht="14.25" customHeight="1" thickBot="1">
      <c r="A37" s="35"/>
      <c r="C37" s="37" t="s">
        <v>18</v>
      </c>
      <c r="D37" s="20">
        <v>2020</v>
      </c>
      <c r="E37" s="20">
        <v>2030</v>
      </c>
      <c r="N37" s="35"/>
    </row>
    <row r="38" spans="1:14" ht="15" thickBot="1" thickTop="1">
      <c r="A38" s="35"/>
      <c r="C38" s="25" t="str">
        <f>"累積導入数 ["&amp;'調査票'!D10&amp;"]"</f>
        <v>累積導入数 [記入してください]</v>
      </c>
      <c r="D38" s="98">
        <f>D24*D29</f>
        <v>0</v>
      </c>
      <c r="E38" s="99">
        <f>E24*E29</f>
        <v>0</v>
      </c>
      <c r="N38" s="35"/>
    </row>
    <row r="39" spans="1:14" ht="13.5">
      <c r="A39" s="35"/>
      <c r="C39" s="48"/>
      <c r="D39" s="47"/>
      <c r="E39" s="47"/>
      <c r="F39" s="47"/>
      <c r="G39" s="47"/>
      <c r="H39" s="47"/>
      <c r="I39" s="47"/>
      <c r="J39" s="47"/>
      <c r="K39" s="47"/>
      <c r="L39" s="47"/>
      <c r="M39" s="47"/>
      <c r="N39" s="47"/>
    </row>
    <row r="40" spans="1:14" ht="14.25">
      <c r="A40" s="35"/>
      <c r="B40" s="12" t="s">
        <v>86</v>
      </c>
      <c r="C40" s="2"/>
      <c r="D40" s="2"/>
      <c r="E40" s="2"/>
      <c r="F40" s="2"/>
      <c r="G40" s="2"/>
      <c r="H40" s="2"/>
      <c r="I40" s="2"/>
      <c r="J40" s="2"/>
      <c r="K40" s="2"/>
      <c r="L40" s="2"/>
      <c r="M40" s="2"/>
      <c r="N40" s="35"/>
    </row>
    <row r="41" spans="1:14" ht="15" customHeight="1" hidden="1">
      <c r="A41" s="35"/>
      <c r="C41" s="35" t="s">
        <v>71</v>
      </c>
      <c r="N41" s="35"/>
    </row>
    <row r="42" spans="1:14" ht="5.25" customHeight="1">
      <c r="A42" s="35"/>
      <c r="N42" s="35"/>
    </row>
    <row r="43" spans="1:14" ht="13.5" customHeight="1">
      <c r="A43" s="35"/>
      <c r="C43" s="44" t="s">
        <v>88</v>
      </c>
      <c r="I43" s="46"/>
      <c r="J43" s="46"/>
      <c r="N43" s="35"/>
    </row>
    <row r="44" spans="1:14" ht="5.25" customHeight="1">
      <c r="A44" s="35"/>
      <c r="I44" s="49"/>
      <c r="J44" s="49"/>
      <c r="N44" s="35"/>
    </row>
    <row r="45" spans="1:14" ht="14.25" customHeight="1" thickBot="1">
      <c r="A45" s="35"/>
      <c r="C45" s="41" t="s">
        <v>18</v>
      </c>
      <c r="D45" s="41"/>
      <c r="E45" s="9">
        <v>2014</v>
      </c>
      <c r="F45" s="41">
        <v>2015</v>
      </c>
      <c r="G45" s="41">
        <v>2016</v>
      </c>
      <c r="H45" s="41">
        <v>2017</v>
      </c>
      <c r="I45" s="41">
        <v>2018</v>
      </c>
      <c r="J45" s="41">
        <v>2019</v>
      </c>
      <c r="K45" s="9">
        <v>2020</v>
      </c>
      <c r="L45" s="41" t="s">
        <v>49</v>
      </c>
      <c r="M45" s="9">
        <v>2030</v>
      </c>
      <c r="N45" s="35"/>
    </row>
    <row r="46" spans="1:14" ht="14.25" customHeight="1" thickBot="1" thickTop="1">
      <c r="A46" s="35"/>
      <c r="C46" s="90" t="str">
        <f>"フロー数 ["&amp;'調査票'!D10&amp;"/年]"</f>
        <v>フロー数 [記入してください/年]</v>
      </c>
      <c r="D46" s="198"/>
      <c r="E46" s="91"/>
      <c r="F46" s="59">
        <f>E46+(K46-E46)/6*1</f>
        <v>0</v>
      </c>
      <c r="G46" s="59">
        <f>E46+(K46-E46)/6*2</f>
        <v>0</v>
      </c>
      <c r="H46" s="59">
        <f>E46+(K46-E46)/6*3</f>
        <v>0</v>
      </c>
      <c r="I46" s="59">
        <f>E46+(K46-E46)/6*4</f>
        <v>0</v>
      </c>
      <c r="J46" s="173">
        <f>E46+(K46-E46)/6*5</f>
        <v>0</v>
      </c>
      <c r="K46" s="91">
        <f>E46</f>
        <v>0</v>
      </c>
      <c r="L46" s="147" t="s">
        <v>44</v>
      </c>
      <c r="M46" s="182">
        <f>E46</f>
        <v>0</v>
      </c>
      <c r="N46" s="35"/>
    </row>
    <row r="47" s="35" customFormat="1" ht="5.25" customHeight="1">
      <c r="L47" s="45"/>
    </row>
    <row r="48" spans="3:13" s="35" customFormat="1" ht="13.5" customHeight="1">
      <c r="C48" s="44" t="s">
        <v>89</v>
      </c>
      <c r="L48" s="45"/>
      <c r="M48" s="45"/>
    </row>
    <row r="49" s="35" customFormat="1" ht="5.25" customHeight="1"/>
    <row r="50" spans="1:14" ht="14.25" customHeight="1" thickBot="1">
      <c r="A50" s="35"/>
      <c r="C50" s="8" t="s">
        <v>18</v>
      </c>
      <c r="D50" s="8"/>
      <c r="E50" s="42">
        <v>2014</v>
      </c>
      <c r="F50" s="8">
        <v>2015</v>
      </c>
      <c r="G50" s="8">
        <v>2016</v>
      </c>
      <c r="H50" s="8">
        <v>2017</v>
      </c>
      <c r="I50" s="8">
        <v>2018</v>
      </c>
      <c r="J50" s="8">
        <v>2019</v>
      </c>
      <c r="K50" s="42">
        <v>2020</v>
      </c>
      <c r="L50" s="8" t="s">
        <v>49</v>
      </c>
      <c r="M50" s="42">
        <v>2030</v>
      </c>
      <c r="N50" s="35"/>
    </row>
    <row r="51" spans="1:14" ht="15" thickBot="1" thickTop="1">
      <c r="A51" s="35"/>
      <c r="C51" s="95" t="s">
        <v>47</v>
      </c>
      <c r="D51" s="199"/>
      <c r="E51" s="172"/>
      <c r="F51" s="174">
        <f>E51+(K51-E51)/6*1</f>
        <v>0</v>
      </c>
      <c r="G51" s="174">
        <f>E51+(K51-E51)/6*2</f>
        <v>0</v>
      </c>
      <c r="H51" s="174">
        <f>E51+(K51-E51)/6*3</f>
        <v>0</v>
      </c>
      <c r="I51" s="174">
        <f>E51+(K51-E51)/6*4</f>
        <v>0</v>
      </c>
      <c r="J51" s="175">
        <f>E51+(K51-E51)/6*5</f>
        <v>0</v>
      </c>
      <c r="K51" s="97">
        <f>E51</f>
        <v>0</v>
      </c>
      <c r="L51" s="96" t="s">
        <v>44</v>
      </c>
      <c r="M51" s="97">
        <f>E51</f>
        <v>0</v>
      </c>
      <c r="N51" s="35"/>
    </row>
    <row r="52" spans="4:13" s="61" customFormat="1" ht="5.25" customHeight="1">
      <c r="D52" s="61">
        <f>D46*D51</f>
        <v>0</v>
      </c>
      <c r="E52" s="61">
        <f aca="true" t="shared" si="0" ref="E52:K52">E46*E51</f>
        <v>0</v>
      </c>
      <c r="F52" s="61">
        <f t="shared" si="0"/>
        <v>0</v>
      </c>
      <c r="G52" s="61">
        <f t="shared" si="0"/>
        <v>0</v>
      </c>
      <c r="H52" s="61">
        <f t="shared" si="0"/>
        <v>0</v>
      </c>
      <c r="I52" s="61">
        <f t="shared" si="0"/>
        <v>0</v>
      </c>
      <c r="J52" s="61">
        <f t="shared" si="0"/>
        <v>0</v>
      </c>
      <c r="K52" s="61">
        <f t="shared" si="0"/>
        <v>0</v>
      </c>
      <c r="M52" s="61">
        <f>M46*M51</f>
        <v>0</v>
      </c>
    </row>
    <row r="53" s="35" customFormat="1" ht="13.5" customHeight="1">
      <c r="C53" s="44" t="s">
        <v>90</v>
      </c>
    </row>
    <row r="54" s="35" customFormat="1" ht="5.25" customHeight="1" thickBot="1"/>
    <row r="55" spans="1:14" ht="15" customHeight="1">
      <c r="A55" s="35"/>
      <c r="C55" s="214" t="s">
        <v>33</v>
      </c>
      <c r="D55" s="215"/>
      <c r="E55" s="215"/>
      <c r="F55" s="215"/>
      <c r="G55" s="215"/>
      <c r="H55" s="215"/>
      <c r="I55" s="215"/>
      <c r="J55" s="215"/>
      <c r="K55" s="215"/>
      <c r="L55" s="216"/>
      <c r="N55" s="35"/>
    </row>
    <row r="56" spans="1:14" ht="15" customHeight="1" hidden="1">
      <c r="A56" s="35"/>
      <c r="C56" s="217"/>
      <c r="D56" s="218"/>
      <c r="E56" s="218"/>
      <c r="F56" s="218"/>
      <c r="G56" s="218"/>
      <c r="H56" s="218"/>
      <c r="I56" s="218"/>
      <c r="J56" s="218"/>
      <c r="K56" s="218"/>
      <c r="L56" s="219"/>
      <c r="N56" s="35"/>
    </row>
    <row r="57" spans="1:37" ht="15" customHeight="1" thickBot="1">
      <c r="A57" s="35"/>
      <c r="C57" s="220"/>
      <c r="D57" s="221"/>
      <c r="E57" s="221"/>
      <c r="F57" s="221"/>
      <c r="G57" s="221"/>
      <c r="H57" s="221"/>
      <c r="I57" s="221"/>
      <c r="J57" s="221"/>
      <c r="K57" s="221"/>
      <c r="L57" s="222"/>
      <c r="N57" s="35"/>
      <c r="Q57" s="190">
        <v>2030</v>
      </c>
      <c r="AK57" s="11">
        <v>2020</v>
      </c>
    </row>
    <row r="58" spans="1:14" s="62" customFormat="1" ht="5.25" customHeight="1">
      <c r="A58" s="61"/>
      <c r="B58" s="61"/>
      <c r="C58" s="61"/>
      <c r="D58" s="58">
        <f aca="true" t="shared" si="1" ref="D58:M58">$K$52+($M$52-$K$52)/$M$68*D68</f>
        <v>0</v>
      </c>
      <c r="E58" s="58">
        <f t="shared" si="1"/>
        <v>0</v>
      </c>
      <c r="F58" s="58">
        <f t="shared" si="1"/>
        <v>0</v>
      </c>
      <c r="G58" s="58">
        <f t="shared" si="1"/>
        <v>0</v>
      </c>
      <c r="H58" s="58">
        <f t="shared" si="1"/>
        <v>0</v>
      </c>
      <c r="I58" s="58">
        <f t="shared" si="1"/>
        <v>0</v>
      </c>
      <c r="J58" s="58">
        <f t="shared" si="1"/>
        <v>0</v>
      </c>
      <c r="K58" s="58">
        <f t="shared" si="1"/>
        <v>0</v>
      </c>
      <c r="L58" s="58">
        <f t="shared" si="1"/>
        <v>0</v>
      </c>
      <c r="M58" s="58">
        <f t="shared" si="1"/>
        <v>0</v>
      </c>
      <c r="N58" s="61"/>
    </row>
    <row r="59" spans="1:56" ht="14.25" customHeight="1" thickBot="1">
      <c r="A59" s="35"/>
      <c r="C59" s="10" t="s">
        <v>18</v>
      </c>
      <c r="D59" s="20">
        <v>2020</v>
      </c>
      <c r="E59" s="20">
        <v>2030</v>
      </c>
      <c r="F59" s="51"/>
      <c r="G59" s="52"/>
      <c r="N59" s="35"/>
      <c r="Q59" s="191">
        <v>20</v>
      </c>
      <c r="R59" s="191">
        <v>19</v>
      </c>
      <c r="S59" s="191">
        <v>18</v>
      </c>
      <c r="T59" s="191">
        <v>17</v>
      </c>
      <c r="U59" s="191">
        <v>16</v>
      </c>
      <c r="V59" s="191">
        <v>15</v>
      </c>
      <c r="W59" s="191">
        <v>14</v>
      </c>
      <c r="X59" s="191">
        <v>13</v>
      </c>
      <c r="Y59" s="191">
        <v>12</v>
      </c>
      <c r="Z59" s="191">
        <v>11</v>
      </c>
      <c r="AA59" s="191">
        <v>10</v>
      </c>
      <c r="AB59" s="191">
        <v>9</v>
      </c>
      <c r="AC59" s="191">
        <v>8</v>
      </c>
      <c r="AD59" s="191">
        <v>7</v>
      </c>
      <c r="AE59" s="191">
        <v>6</v>
      </c>
      <c r="AF59" s="191">
        <v>5</v>
      </c>
      <c r="AG59" s="191">
        <v>4</v>
      </c>
      <c r="AH59" s="191">
        <v>3</v>
      </c>
      <c r="AI59" s="191">
        <v>2</v>
      </c>
      <c r="AJ59" s="191">
        <v>1</v>
      </c>
      <c r="AK59" s="191">
        <v>20</v>
      </c>
      <c r="AL59" s="191">
        <v>19</v>
      </c>
      <c r="AM59" s="191">
        <v>18</v>
      </c>
      <c r="AN59" s="191">
        <v>17</v>
      </c>
      <c r="AO59" s="191">
        <v>16</v>
      </c>
      <c r="AP59" s="191">
        <v>15</v>
      </c>
      <c r="AQ59" s="191">
        <v>14</v>
      </c>
      <c r="AR59" s="191">
        <v>13</v>
      </c>
      <c r="AS59" s="191">
        <v>12</v>
      </c>
      <c r="AT59" s="191">
        <v>11</v>
      </c>
      <c r="AU59" s="191">
        <v>10</v>
      </c>
      <c r="AV59" s="191">
        <v>9</v>
      </c>
      <c r="AW59" s="191">
        <v>8</v>
      </c>
      <c r="AX59" s="191">
        <v>7</v>
      </c>
      <c r="AY59" s="191">
        <v>6</v>
      </c>
      <c r="AZ59" s="191">
        <v>5</v>
      </c>
      <c r="BA59" s="191">
        <v>4</v>
      </c>
      <c r="BB59" s="191">
        <v>3</v>
      </c>
      <c r="BC59" s="191">
        <v>2</v>
      </c>
      <c r="BD59" s="191">
        <v>1</v>
      </c>
    </row>
    <row r="60" spans="1:56" ht="15" thickBot="1" thickTop="1">
      <c r="A60" s="35"/>
      <c r="C60" s="55" t="str">
        <f>"累積導入量 ["&amp;'調査票'!D10&amp;"]"</f>
        <v>累積導入量 [記入してください]</v>
      </c>
      <c r="D60" s="38">
        <f>IF(ISERROR(HLOOKUP('調査票'!E13,AK59:BD60,2,FALSE)=TRUE),0,HLOOKUP('調査票'!E13,AK59:BD60,2,FALSE))</f>
        <v>0</v>
      </c>
      <c r="E60" s="39">
        <f>IF(ISERROR(HLOOKUP('調査票'!E13,'導入量'!Q59:AJ60,2,FALSE)=TRUE),0,HLOOKUP('調査票'!E13,'導入量'!Q59:AJ60,2,FALSE))</f>
        <v>0</v>
      </c>
      <c r="F60" s="51"/>
      <c r="G60" s="52"/>
      <c r="N60" s="35"/>
      <c r="Q60" s="192">
        <f>SUM(D52:K52,D58:M58)</f>
        <v>0</v>
      </c>
      <c r="R60" s="192">
        <f>SUM(D52:K52,D58:M58)</f>
        <v>0</v>
      </c>
      <c r="S60" s="192">
        <f>SUM(D52:K52,D58:M58)</f>
        <v>0</v>
      </c>
      <c r="T60" s="193">
        <f>SUM(E52:K52,D58:M58)</f>
        <v>0</v>
      </c>
      <c r="U60" s="193">
        <f>SUM(F52:K52,D58:M58)</f>
        <v>0</v>
      </c>
      <c r="V60" s="193">
        <f>SUM(G52:K52,D58:M58)</f>
        <v>0</v>
      </c>
      <c r="W60" s="193">
        <f>SUM(H52:K52,D58:M58)</f>
        <v>0</v>
      </c>
      <c r="X60" s="193">
        <f>SUM(I52:K52,D58:M58)</f>
        <v>0</v>
      </c>
      <c r="Y60" s="193">
        <f>SUM(J52:K52,D58:M58)</f>
        <v>0</v>
      </c>
      <c r="Z60" s="193">
        <f>SUM(K52,D58:M58)</f>
        <v>0</v>
      </c>
      <c r="AA60" s="193">
        <f>SUM(D58:M58)</f>
        <v>0</v>
      </c>
      <c r="AB60" s="193">
        <f>SUM(E58:M58)</f>
        <v>0</v>
      </c>
      <c r="AC60" s="193">
        <f>SUM(F58:M58)</f>
        <v>0</v>
      </c>
      <c r="AD60" s="193">
        <f>SUM(G58:M58)</f>
        <v>0</v>
      </c>
      <c r="AE60" s="193">
        <f>SUM(H58:M58)</f>
        <v>0</v>
      </c>
      <c r="AF60" s="193">
        <f>SUM(I58:M58)</f>
        <v>0</v>
      </c>
      <c r="AG60" s="193">
        <f>SUM(J58:M58)</f>
        <v>0</v>
      </c>
      <c r="AH60" s="193">
        <f>SUM(K58:M58)</f>
        <v>0</v>
      </c>
      <c r="AI60" s="193">
        <f>SUM(L58:M58)</f>
        <v>0</v>
      </c>
      <c r="AJ60" s="194">
        <f>M58</f>
        <v>0</v>
      </c>
      <c r="AK60" s="195">
        <f>SUM(D52:K52)</f>
        <v>0</v>
      </c>
      <c r="AL60" s="195">
        <f>SUM(D52:K52)</f>
        <v>0</v>
      </c>
      <c r="AM60" s="195">
        <f>SUM(D52:K52)</f>
        <v>0</v>
      </c>
      <c r="AN60" s="195">
        <f>SUM(D52:K52)</f>
        <v>0</v>
      </c>
      <c r="AO60" s="195">
        <f>SUM(D52:K52)</f>
        <v>0</v>
      </c>
      <c r="AP60" s="195">
        <f>SUM(D52:K52)</f>
        <v>0</v>
      </c>
      <c r="AQ60" s="195">
        <f>SUM(D52:K52)</f>
        <v>0</v>
      </c>
      <c r="AR60" s="195">
        <f>SUM(D52:K52)</f>
        <v>0</v>
      </c>
      <c r="AS60" s="195">
        <f>SUM(D52:K52)</f>
        <v>0</v>
      </c>
      <c r="AT60" s="195">
        <f>SUM(D52:K52)</f>
        <v>0</v>
      </c>
      <c r="AU60" s="195">
        <f>SUM(D52:K52)</f>
        <v>0</v>
      </c>
      <c r="AV60" s="195">
        <f>SUM(D52:K52)</f>
        <v>0</v>
      </c>
      <c r="AW60" s="196">
        <f>SUM(D52:K52)</f>
        <v>0</v>
      </c>
      <c r="AX60" s="193">
        <f>SUM(E52:K52)</f>
        <v>0</v>
      </c>
      <c r="AY60" s="196">
        <f>SUM(F52:K52)</f>
        <v>0</v>
      </c>
      <c r="AZ60" s="196">
        <f>SUM(G52:K52)</f>
        <v>0</v>
      </c>
      <c r="BA60" s="196">
        <f>SUM(H52:K52)</f>
        <v>0</v>
      </c>
      <c r="BB60" s="196">
        <f>SUM(I52:K52)</f>
        <v>0</v>
      </c>
      <c r="BC60" s="196">
        <f>SUM(J52:K52)</f>
        <v>0</v>
      </c>
      <c r="BD60" s="195">
        <f>K52</f>
        <v>0</v>
      </c>
    </row>
    <row r="61" spans="1:14" ht="13.5">
      <c r="A61" s="35"/>
      <c r="N61" s="35"/>
    </row>
    <row r="62" spans="1:14" ht="14.25">
      <c r="A62" s="35"/>
      <c r="B62" s="12" t="s">
        <v>87</v>
      </c>
      <c r="C62" s="2"/>
      <c r="D62" s="2"/>
      <c r="E62" s="2"/>
      <c r="F62" s="2"/>
      <c r="G62" s="2"/>
      <c r="H62" s="2"/>
      <c r="I62" s="2"/>
      <c r="J62" s="2"/>
      <c r="K62" s="2"/>
      <c r="L62" s="2"/>
      <c r="M62" s="2"/>
      <c r="N62" s="35"/>
    </row>
    <row r="63" spans="1:14" ht="5.25" customHeight="1">
      <c r="A63" s="35"/>
      <c r="C63" s="43"/>
      <c r="N63" s="35"/>
    </row>
    <row r="64" spans="1:14" ht="13.5">
      <c r="A64" s="35"/>
      <c r="C64" s="44" t="s">
        <v>94</v>
      </c>
      <c r="I64" s="223"/>
      <c r="J64" s="223"/>
      <c r="N64" s="35"/>
    </row>
    <row r="65" spans="1:14" ht="5.25" customHeight="1">
      <c r="A65" s="35"/>
      <c r="I65" s="49"/>
      <c r="J65" s="49"/>
      <c r="N65" s="35"/>
    </row>
    <row r="66" spans="1:14" ht="14.25" thickBot="1">
      <c r="A66" s="35"/>
      <c r="C66" s="41" t="s">
        <v>18</v>
      </c>
      <c r="D66" s="41"/>
      <c r="E66" s="9">
        <v>2014</v>
      </c>
      <c r="F66" s="41">
        <v>2015</v>
      </c>
      <c r="G66" s="41">
        <v>2016</v>
      </c>
      <c r="H66" s="41">
        <v>2017</v>
      </c>
      <c r="I66" s="41">
        <v>2018</v>
      </c>
      <c r="J66" s="41">
        <v>2019</v>
      </c>
      <c r="K66" s="9">
        <v>2020</v>
      </c>
      <c r="L66" s="29" t="s">
        <v>49</v>
      </c>
      <c r="M66" s="9">
        <v>2030</v>
      </c>
      <c r="N66" s="35"/>
    </row>
    <row r="67" spans="1:14" ht="15" thickBot="1" thickTop="1">
      <c r="A67" s="35"/>
      <c r="C67" s="90" t="str">
        <f>"供給量["&amp;'調査票'!D10&amp;"/年]"</f>
        <v>供給量[記入してください/年]</v>
      </c>
      <c r="D67" s="200"/>
      <c r="E67" s="148"/>
      <c r="F67" s="179">
        <f>E67+(K67-E67)/6*1</f>
        <v>0</v>
      </c>
      <c r="G67" s="179">
        <f>E67+(K67-E67)/6*2</f>
        <v>0</v>
      </c>
      <c r="H67" s="180">
        <f>E67+(K67-E67)/6*3</f>
        <v>0</v>
      </c>
      <c r="I67" s="180">
        <f>E67+(K67-E67)/6*4</f>
        <v>0</v>
      </c>
      <c r="J67" s="181">
        <f>E67+(K67-E67)/6*5</f>
        <v>0</v>
      </c>
      <c r="K67" s="148">
        <f>E67</f>
        <v>0</v>
      </c>
      <c r="L67" s="147" t="s">
        <v>44</v>
      </c>
      <c r="M67" s="148">
        <f>K67</f>
        <v>0</v>
      </c>
      <c r="N67" s="35"/>
    </row>
    <row r="68" spans="3:13" s="35" customFormat="1" ht="5.25" customHeight="1">
      <c r="C68" s="53"/>
      <c r="D68" s="56">
        <v>1</v>
      </c>
      <c r="E68" s="56">
        <v>2</v>
      </c>
      <c r="F68" s="56">
        <v>3</v>
      </c>
      <c r="G68" s="56">
        <v>4</v>
      </c>
      <c r="H68" s="56">
        <v>5</v>
      </c>
      <c r="I68" s="56">
        <v>6</v>
      </c>
      <c r="J68" s="56">
        <v>7</v>
      </c>
      <c r="K68" s="56">
        <v>8</v>
      </c>
      <c r="L68" s="56">
        <v>9</v>
      </c>
      <c r="M68" s="56">
        <v>10</v>
      </c>
    </row>
    <row r="69" spans="1:14" ht="13.5" customHeight="1">
      <c r="A69" s="35"/>
      <c r="C69" s="44" t="s">
        <v>95</v>
      </c>
      <c r="N69" s="35"/>
    </row>
    <row r="70" spans="1:14" ht="5.25" customHeight="1" thickBot="1">
      <c r="A70" s="35"/>
      <c r="N70" s="35"/>
    </row>
    <row r="71" spans="1:14" ht="13.5">
      <c r="A71" s="35"/>
      <c r="C71" s="214" t="s">
        <v>33</v>
      </c>
      <c r="D71" s="215"/>
      <c r="E71" s="215"/>
      <c r="F71" s="215"/>
      <c r="G71" s="215"/>
      <c r="H71" s="215"/>
      <c r="I71" s="215"/>
      <c r="J71" s="215"/>
      <c r="K71" s="215"/>
      <c r="L71" s="216"/>
      <c r="N71" s="35"/>
    </row>
    <row r="72" spans="1:14" ht="13.5" hidden="1">
      <c r="A72" s="35"/>
      <c r="C72" s="217"/>
      <c r="D72" s="218"/>
      <c r="E72" s="218"/>
      <c r="F72" s="218"/>
      <c r="G72" s="218"/>
      <c r="H72" s="218"/>
      <c r="I72" s="218"/>
      <c r="J72" s="218"/>
      <c r="K72" s="218"/>
      <c r="L72" s="219"/>
      <c r="N72" s="35"/>
    </row>
    <row r="73" spans="1:37" ht="14.25" thickBot="1">
      <c r="A73" s="35"/>
      <c r="C73" s="220"/>
      <c r="D73" s="221"/>
      <c r="E73" s="221"/>
      <c r="F73" s="221"/>
      <c r="G73" s="221"/>
      <c r="H73" s="221"/>
      <c r="I73" s="221"/>
      <c r="J73" s="221"/>
      <c r="K73" s="221"/>
      <c r="L73" s="222"/>
      <c r="N73" s="35"/>
      <c r="Q73" s="11">
        <v>2030</v>
      </c>
      <c r="AK73" s="11">
        <v>2020</v>
      </c>
    </row>
    <row r="74" spans="1:14" ht="5.25" customHeight="1">
      <c r="A74" s="35"/>
      <c r="C74" s="57"/>
      <c r="D74" s="58">
        <f aca="true" t="shared" si="2" ref="D74:M74">$K$67+($M$67-$K$67)/$M$68*D68</f>
        <v>0</v>
      </c>
      <c r="E74" s="58">
        <f t="shared" si="2"/>
        <v>0</v>
      </c>
      <c r="F74" s="58">
        <f t="shared" si="2"/>
        <v>0</v>
      </c>
      <c r="G74" s="58">
        <f t="shared" si="2"/>
        <v>0</v>
      </c>
      <c r="H74" s="58">
        <f t="shared" si="2"/>
        <v>0</v>
      </c>
      <c r="I74" s="58">
        <f t="shared" si="2"/>
        <v>0</v>
      </c>
      <c r="J74" s="58">
        <f t="shared" si="2"/>
        <v>0</v>
      </c>
      <c r="K74" s="58">
        <f t="shared" si="2"/>
        <v>0</v>
      </c>
      <c r="L74" s="58">
        <f t="shared" si="2"/>
        <v>0</v>
      </c>
      <c r="M74" s="58">
        <f t="shared" si="2"/>
        <v>0</v>
      </c>
      <c r="N74" s="35"/>
    </row>
    <row r="75" spans="1:56" ht="14.25" thickBot="1">
      <c r="A75" s="35"/>
      <c r="C75" s="10" t="s">
        <v>18</v>
      </c>
      <c r="D75" s="20">
        <v>2020</v>
      </c>
      <c r="E75" s="20">
        <v>2030</v>
      </c>
      <c r="F75" s="54"/>
      <c r="G75" s="54"/>
      <c r="H75" s="54"/>
      <c r="I75" s="54"/>
      <c r="J75" s="54"/>
      <c r="K75" s="54"/>
      <c r="L75" s="54"/>
      <c r="N75" s="35"/>
      <c r="Q75" s="191">
        <v>20</v>
      </c>
      <c r="R75" s="191">
        <v>19</v>
      </c>
      <c r="S75" s="191">
        <v>18</v>
      </c>
      <c r="T75" s="191">
        <v>17</v>
      </c>
      <c r="U75" s="191">
        <v>16</v>
      </c>
      <c r="V75" s="191">
        <v>15</v>
      </c>
      <c r="W75" s="191">
        <v>14</v>
      </c>
      <c r="X75" s="191">
        <v>13</v>
      </c>
      <c r="Y75" s="191">
        <v>12</v>
      </c>
      <c r="Z75" s="191">
        <v>11</v>
      </c>
      <c r="AA75" s="191">
        <v>10</v>
      </c>
      <c r="AB75" s="191">
        <v>9</v>
      </c>
      <c r="AC75" s="191">
        <v>8</v>
      </c>
      <c r="AD75" s="191">
        <v>7</v>
      </c>
      <c r="AE75" s="191">
        <v>6</v>
      </c>
      <c r="AF75" s="191">
        <v>5</v>
      </c>
      <c r="AG75" s="191">
        <v>4</v>
      </c>
      <c r="AH75" s="191">
        <v>3</v>
      </c>
      <c r="AI75" s="191">
        <v>2</v>
      </c>
      <c r="AJ75" s="191">
        <v>1</v>
      </c>
      <c r="AK75" s="191">
        <v>20</v>
      </c>
      <c r="AL75" s="191">
        <v>19</v>
      </c>
      <c r="AM75" s="191">
        <v>18</v>
      </c>
      <c r="AN75" s="191">
        <v>17</v>
      </c>
      <c r="AO75" s="191">
        <v>16</v>
      </c>
      <c r="AP75" s="191">
        <v>15</v>
      </c>
      <c r="AQ75" s="191">
        <v>14</v>
      </c>
      <c r="AR75" s="191">
        <v>13</v>
      </c>
      <c r="AS75" s="191">
        <v>12</v>
      </c>
      <c r="AT75" s="191">
        <v>11</v>
      </c>
      <c r="AU75" s="191">
        <v>10</v>
      </c>
      <c r="AV75" s="191">
        <v>9</v>
      </c>
      <c r="AW75" s="191">
        <v>8</v>
      </c>
      <c r="AX75" s="191">
        <v>7</v>
      </c>
      <c r="AY75" s="191">
        <v>6</v>
      </c>
      <c r="AZ75" s="191">
        <v>5</v>
      </c>
      <c r="BA75" s="191">
        <v>4</v>
      </c>
      <c r="BB75" s="191">
        <v>3</v>
      </c>
      <c r="BC75" s="191">
        <v>2</v>
      </c>
      <c r="BD75" s="191">
        <v>1</v>
      </c>
    </row>
    <row r="76" spans="1:56" ht="15" thickBot="1" thickTop="1">
      <c r="A76" s="35"/>
      <c r="C76" s="176" t="str">
        <f>"累積導入量["&amp;'調査票'!D10&amp;"]"</f>
        <v>累積導入量[記入してください]</v>
      </c>
      <c r="D76" s="177">
        <f>IF(OR('調査票'!E14="バイオエタノール",'調査票'!E14="バイオディーゼル"),K67,IF(ISERROR(HLOOKUP('調査票'!E13,'導入量'!AK75:BD76,2,FALSE)=TRUE),0,HLOOKUP('調査票'!E13,'導入量'!AK75:BD76,2,FALSE)))</f>
        <v>0</v>
      </c>
      <c r="E76" s="178">
        <f>IF(OR('調査票'!E14="バイオエタノール",'調査票'!E14="バイオディーゼル"),M67,IF(ISERROR(HLOOKUP('調査票'!E13,'導入量'!Q75:AJ76,2,FALSE)=TRUE),0,HLOOKUP('調査票'!E13,'導入量'!Q75:AJ76,2,FALSE)))</f>
        <v>0</v>
      </c>
      <c r="F76" s="145" t="s">
        <v>72</v>
      </c>
      <c r="G76" s="54"/>
      <c r="H76" s="54"/>
      <c r="I76" s="54"/>
      <c r="J76" s="54"/>
      <c r="K76" s="54"/>
      <c r="L76" s="54"/>
      <c r="N76" s="35"/>
      <c r="Q76" s="195">
        <f>SUM(D67:K67,D74:M74)</f>
        <v>0</v>
      </c>
      <c r="R76" s="195">
        <f>SUM(D67:K67,D74:M74)</f>
        <v>0</v>
      </c>
      <c r="S76" s="195">
        <f>SUM(D67:K67,D74:M74)</f>
        <v>0</v>
      </c>
      <c r="T76" s="196">
        <f>SUM(E67:K67,D74:M74)</f>
        <v>0</v>
      </c>
      <c r="U76" s="196">
        <f>SUM(F67:K67,D74:M74)</f>
        <v>0</v>
      </c>
      <c r="V76" s="196">
        <f>SUM(G67:K67,D74:M74)</f>
        <v>0</v>
      </c>
      <c r="W76" s="196">
        <f>SUM(H67:K67,D74:M74)</f>
        <v>0</v>
      </c>
      <c r="X76" s="196">
        <f>SUM(I67:K67,D74:M74)</f>
        <v>0</v>
      </c>
      <c r="Y76" s="196">
        <f>SUM(J67:K67,D74:M74)</f>
        <v>0</v>
      </c>
      <c r="Z76" s="196">
        <f>SUM(K67,D74:M74)</f>
        <v>0</v>
      </c>
      <c r="AA76" s="193">
        <f>SUM(D74:M74)</f>
        <v>0</v>
      </c>
      <c r="AB76" s="193">
        <f>SUM(E74:M74)</f>
        <v>0</v>
      </c>
      <c r="AC76" s="193">
        <f>SUM(F74:M74)</f>
        <v>0</v>
      </c>
      <c r="AD76" s="193">
        <f>SUM(G74:M74)</f>
        <v>0</v>
      </c>
      <c r="AE76" s="193">
        <f>SUM(H74:M74)</f>
        <v>0</v>
      </c>
      <c r="AF76" s="193">
        <f>SUM(I74:M74)</f>
        <v>0</v>
      </c>
      <c r="AG76" s="193">
        <f>SUM(J74:M74)</f>
        <v>0</v>
      </c>
      <c r="AH76" s="193">
        <f>SUM(K74:M74)</f>
        <v>0</v>
      </c>
      <c r="AI76" s="193">
        <f>SUM(L74:M74)</f>
        <v>0</v>
      </c>
      <c r="AJ76" s="192">
        <f>M74</f>
        <v>0</v>
      </c>
      <c r="AK76" s="195">
        <f>SUM(D67:K67)</f>
        <v>0</v>
      </c>
      <c r="AL76" s="195">
        <f>SUM(D67:K67)</f>
        <v>0</v>
      </c>
      <c r="AM76" s="195">
        <f>SUM(D67:K67)</f>
        <v>0</v>
      </c>
      <c r="AN76" s="195">
        <f>SUM(D67:K67)</f>
        <v>0</v>
      </c>
      <c r="AO76" s="195">
        <f>SUM(D67:K67)</f>
        <v>0</v>
      </c>
      <c r="AP76" s="195">
        <f>SUM(D67:K67)</f>
        <v>0</v>
      </c>
      <c r="AQ76" s="195">
        <f>SUM(D67:K67)</f>
        <v>0</v>
      </c>
      <c r="AR76" s="195">
        <f>SUM(D67:K67)</f>
        <v>0</v>
      </c>
      <c r="AS76" s="195">
        <f>SUM(D67:K67)</f>
        <v>0</v>
      </c>
      <c r="AT76" s="195">
        <f>SUM(D67:K67)</f>
        <v>0</v>
      </c>
      <c r="AU76" s="195">
        <f>SUM(D67:K67)</f>
        <v>0</v>
      </c>
      <c r="AV76" s="195">
        <f>SUM(D67:K67)</f>
        <v>0</v>
      </c>
      <c r="AW76" s="196">
        <f>SUM(D67:K67)</f>
        <v>0</v>
      </c>
      <c r="AX76" s="193">
        <f>SUM(E67:K67)</f>
        <v>0</v>
      </c>
      <c r="AY76" s="196">
        <f>SUM(F67:K67)</f>
        <v>0</v>
      </c>
      <c r="AZ76" s="196">
        <f>SUM(G67:K67)</f>
        <v>0</v>
      </c>
      <c r="BA76" s="196">
        <f>SUM(H67:K67)</f>
        <v>0</v>
      </c>
      <c r="BB76" s="196">
        <f>SUM(I67:K67)</f>
        <v>0</v>
      </c>
      <c r="BC76" s="196">
        <f>SUM(J67:K67)</f>
        <v>0</v>
      </c>
      <c r="BD76" s="195">
        <f>K67</f>
        <v>0</v>
      </c>
    </row>
    <row r="77" spans="1:14" ht="13.5">
      <c r="A77" s="35"/>
      <c r="N77" s="35"/>
    </row>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c r="C131" s="50"/>
    </row>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sheetData>
  <sheetProtection/>
  <mergeCells count="7">
    <mergeCell ref="B1:M1"/>
    <mergeCell ref="C33:L35"/>
    <mergeCell ref="C55:L57"/>
    <mergeCell ref="C71:L73"/>
    <mergeCell ref="I64:J64"/>
    <mergeCell ref="J3:K3"/>
    <mergeCell ref="C12:L14"/>
  </mergeCells>
  <conditionalFormatting sqref="A18:IV39">
    <cfRule type="expression" priority="22" dxfId="19" stopIfTrue="1">
      <formula>$J$3="C[供給数]"</formula>
    </cfRule>
    <cfRule type="expression" priority="23" dxfId="18" stopIfTrue="1">
      <formula>$J$3="B[フロー数（販売数）]"</formula>
    </cfRule>
  </conditionalFormatting>
  <conditionalFormatting sqref="A61:IV61 A57:P60 R57:AJ57 BE57:IV60 A40:IV56">
    <cfRule type="expression" priority="20" dxfId="19" stopIfTrue="1">
      <formula>$J$3="C[供給数]"</formula>
    </cfRule>
    <cfRule type="expression" priority="21" dxfId="19" stopIfTrue="1">
      <formula>$J$3="A[ストック数]"</formula>
    </cfRule>
  </conditionalFormatting>
  <conditionalFormatting sqref="A77:IV77 A73:P76 BE73:IV76 A62:IV72">
    <cfRule type="expression" priority="17" dxfId="19" stopIfTrue="1">
      <formula>$J$3="B[フロー数（販売数）]"</formula>
    </cfRule>
    <cfRule type="expression" priority="19" dxfId="19" stopIfTrue="1">
      <formula>$J$3="A[ストック数]"</formula>
    </cfRule>
  </conditionalFormatting>
  <conditionalFormatting sqref="Q58:AJ60">
    <cfRule type="expression" priority="15" dxfId="19" stopIfTrue="1">
      <formula>$J$3="C[供給数]"</formula>
    </cfRule>
    <cfRule type="expression" priority="16" dxfId="19" stopIfTrue="1">
      <formula>$J$3="A[ストック数]"</formula>
    </cfRule>
  </conditionalFormatting>
  <conditionalFormatting sqref="Q57">
    <cfRule type="expression" priority="13" dxfId="19" stopIfTrue="1">
      <formula>$J$3="C[供給数]"</formula>
    </cfRule>
    <cfRule type="expression" priority="14" dxfId="19" stopIfTrue="1">
      <formula>$J$3="A[ストック数]"</formula>
    </cfRule>
  </conditionalFormatting>
  <conditionalFormatting sqref="Q73:BD74">
    <cfRule type="expression" priority="11" dxfId="19" stopIfTrue="1">
      <formula>$J$3="B[フロー数（販売数）]"</formula>
    </cfRule>
    <cfRule type="expression" priority="12" dxfId="19" stopIfTrue="1">
      <formula>$J$3="A[ストック数]"</formula>
    </cfRule>
  </conditionalFormatting>
  <conditionalFormatting sqref="Q75:AJ76">
    <cfRule type="expression" priority="9" dxfId="19" stopIfTrue="1">
      <formula>$J$3="C[供給数]"</formula>
    </cfRule>
    <cfRule type="expression" priority="10" dxfId="19" stopIfTrue="1">
      <formula>$J$3="A[ストック数]"</formula>
    </cfRule>
  </conditionalFormatting>
  <conditionalFormatting sqref="AK75:BD76">
    <cfRule type="expression" priority="7" dxfId="19" stopIfTrue="1">
      <formula>$J$3="C[供給数]"</formula>
    </cfRule>
    <cfRule type="expression" priority="8" dxfId="19" stopIfTrue="1">
      <formula>$J$3="A[ストック数]"</formula>
    </cfRule>
  </conditionalFormatting>
  <conditionalFormatting sqref="AK57:BD58">
    <cfRule type="expression" priority="5" dxfId="19" stopIfTrue="1">
      <formula>$J$3="B[フロー数（販売数）]"</formula>
    </cfRule>
    <cfRule type="expression" priority="6" dxfId="19" stopIfTrue="1">
      <formula>$J$3="A[ストック数]"</formula>
    </cfRule>
  </conditionalFormatting>
  <conditionalFormatting sqref="AK59:BD60">
    <cfRule type="expression" priority="3" dxfId="19" stopIfTrue="1">
      <formula>$J$3="C[供給数]"</formula>
    </cfRule>
    <cfRule type="expression" priority="4" dxfId="19" stopIfTrue="1">
      <formula>$J$3="A[ストック数]"</formula>
    </cfRule>
  </conditionalFormatting>
  <conditionalFormatting sqref="C10:L14">
    <cfRule type="expression" priority="1" dxfId="19" stopIfTrue="1">
      <formula>$J$3="C[供給数]"</formula>
    </cfRule>
    <cfRule type="expression" priority="2" dxfId="18" stopIfTrue="1">
      <formula>$J$3="B[フロー数（販売数）]"</formula>
    </cfRule>
  </conditionalFormatting>
  <printOptions/>
  <pageMargins left="0.71" right="0.71" top="0.7500000000000001" bottom="0.7500000000000001" header="0.31" footer="0.31"/>
  <pageSetup horizontalDpi="600" verticalDpi="600" orientation="landscape" paperSize="9" scale="98" r:id="rId1"/>
  <headerFooter>
    <oddFooter>&amp;C&amp;"ＭＳ Ｐゴシック,標準"&amp;K000000導入量記入・算出シート&amp;R&amp;"ＭＳ Ｐゴシック,標準"&amp;K000000&amp;P／&amp;N</oddFooter>
  </headerFooter>
  <rowBreaks count="2" manualBreakCount="2">
    <brk id="39" max="255" man="1"/>
    <brk id="60" max="255" man="1"/>
  </rowBreaks>
</worksheet>
</file>

<file path=xl/worksheets/sheet3.xml><?xml version="1.0" encoding="utf-8"?>
<worksheet xmlns="http://schemas.openxmlformats.org/spreadsheetml/2006/main" xmlns:r="http://schemas.openxmlformats.org/officeDocument/2006/relationships">
  <dimension ref="A1:W61"/>
  <sheetViews>
    <sheetView zoomScaleSheetLayoutView="100" zoomScalePageLayoutView="0" workbookViewId="0" topLeftCell="A1">
      <selection activeCell="B1" sqref="B1:M1"/>
    </sheetView>
  </sheetViews>
  <sheetFormatPr defaultColWidth="0" defaultRowHeight="15" zeroHeight="1"/>
  <cols>
    <col min="1" max="1" width="1.1484375" style="6" customWidth="1"/>
    <col min="2" max="2" width="1.57421875" style="6" customWidth="1"/>
    <col min="3" max="3" width="24.00390625" style="0" customWidth="1"/>
    <col min="4" max="10" width="8.57421875" style="0" customWidth="1"/>
    <col min="11" max="11" width="8.57421875" style="6" customWidth="1"/>
    <col min="12" max="13" width="8.57421875" style="11" customWidth="1"/>
    <col min="14" max="14" width="1.57421875" style="6" customWidth="1"/>
    <col min="15" max="23" width="8.8515625" style="11" hidden="1" customWidth="1"/>
    <col min="24" max="16384" width="8.8515625" style="0" hidden="1" customWidth="1"/>
  </cols>
  <sheetData>
    <row r="1" spans="1:23" s="6" customFormat="1" ht="17.25">
      <c r="A1" s="61"/>
      <c r="B1" s="239" t="s">
        <v>76</v>
      </c>
      <c r="C1" s="239"/>
      <c r="D1" s="239"/>
      <c r="E1" s="239"/>
      <c r="F1" s="239"/>
      <c r="G1" s="239"/>
      <c r="H1" s="239"/>
      <c r="I1" s="239"/>
      <c r="J1" s="239"/>
      <c r="K1" s="239"/>
      <c r="L1" s="239"/>
      <c r="M1" s="239"/>
      <c r="N1" s="85"/>
      <c r="O1" s="11"/>
      <c r="P1" s="11"/>
      <c r="Q1" s="11"/>
      <c r="R1" s="11"/>
      <c r="S1" s="11"/>
      <c r="T1" s="11"/>
      <c r="U1" s="11"/>
      <c r="V1" s="11"/>
      <c r="W1" s="11"/>
    </row>
    <row r="2" spans="1:14" s="7" customFormat="1" ht="5.25" customHeight="1" thickBot="1">
      <c r="A2" s="83"/>
      <c r="B2" s="83"/>
      <c r="C2" s="83"/>
      <c r="D2" s="83"/>
      <c r="E2" s="83"/>
      <c r="F2" s="83"/>
      <c r="G2" s="83"/>
      <c r="H2" s="83"/>
      <c r="I2" s="83"/>
      <c r="J2" s="83"/>
      <c r="K2" s="83"/>
      <c r="L2" s="83"/>
      <c r="M2" s="83"/>
      <c r="N2" s="83"/>
    </row>
    <row r="3" spans="1:23" s="6" customFormat="1" ht="14.25" customHeight="1" thickBot="1">
      <c r="A3" s="35"/>
      <c r="B3" s="17" t="s">
        <v>34</v>
      </c>
      <c r="C3" s="18"/>
      <c r="D3" s="18"/>
      <c r="E3" s="18"/>
      <c r="F3" s="18"/>
      <c r="G3" s="18"/>
      <c r="H3" s="18"/>
      <c r="I3" s="250" t="str">
        <f>'調査票'!E20</f>
        <v>選択してください</v>
      </c>
      <c r="J3" s="251"/>
      <c r="K3" s="251"/>
      <c r="L3" s="252"/>
      <c r="M3" s="18"/>
      <c r="N3" s="35"/>
      <c r="O3" s="11"/>
      <c r="P3" s="11"/>
      <c r="Q3" s="11"/>
      <c r="R3" s="11"/>
      <c r="S3" s="11"/>
      <c r="T3" s="11"/>
      <c r="U3" s="11"/>
      <c r="V3" s="11"/>
      <c r="W3" s="11"/>
    </row>
    <row r="4" spans="1:14" s="11" customFormat="1" ht="14.25" customHeight="1">
      <c r="A4" s="35"/>
      <c r="B4" s="19" t="s">
        <v>35</v>
      </c>
      <c r="C4" s="18"/>
      <c r="D4" s="18"/>
      <c r="E4" s="18"/>
      <c r="F4" s="18"/>
      <c r="G4" s="18"/>
      <c r="H4" s="18"/>
      <c r="I4" s="18"/>
      <c r="J4" s="18"/>
      <c r="K4" s="18"/>
      <c r="L4" s="18"/>
      <c r="M4" s="18"/>
      <c r="N4" s="35"/>
    </row>
    <row r="5" spans="1:14" s="11" customFormat="1" ht="5.25" customHeight="1">
      <c r="A5" s="35"/>
      <c r="B5" s="35"/>
      <c r="C5" s="35"/>
      <c r="D5" s="35"/>
      <c r="E5" s="35"/>
      <c r="F5" s="35"/>
      <c r="G5" s="35"/>
      <c r="H5" s="35"/>
      <c r="I5" s="35"/>
      <c r="J5" s="35"/>
      <c r="K5" s="35"/>
      <c r="L5" s="35"/>
      <c r="M5" s="35"/>
      <c r="N5" s="35"/>
    </row>
    <row r="6" spans="2:13" s="35" customFormat="1" ht="17.25">
      <c r="B6" s="109" t="s">
        <v>102</v>
      </c>
      <c r="C6" s="109"/>
      <c r="D6" s="109"/>
      <c r="E6" s="109"/>
      <c r="F6" s="110"/>
      <c r="G6" s="109"/>
      <c r="H6" s="109"/>
      <c r="I6" s="109"/>
      <c r="J6" s="109"/>
      <c r="K6" s="109"/>
      <c r="L6" s="109"/>
      <c r="M6" s="109"/>
    </row>
    <row r="7" spans="1:14" s="11" customFormat="1" ht="5.25" customHeight="1">
      <c r="A7" s="35"/>
      <c r="B7" s="35"/>
      <c r="C7" s="35"/>
      <c r="D7" s="35"/>
      <c r="E7" s="35"/>
      <c r="F7" s="35"/>
      <c r="G7" s="35"/>
      <c r="H7" s="35"/>
      <c r="I7" s="35"/>
      <c r="J7" s="35"/>
      <c r="K7" s="35"/>
      <c r="L7" s="35"/>
      <c r="M7" s="35"/>
      <c r="N7" s="35"/>
    </row>
    <row r="8" spans="1:14" s="11" customFormat="1" ht="13.5">
      <c r="A8" s="35"/>
      <c r="B8" s="35"/>
      <c r="C8" s="240" t="s">
        <v>15</v>
      </c>
      <c r="D8" s="242" t="s">
        <v>16</v>
      </c>
      <c r="E8" s="243"/>
      <c r="F8" s="244"/>
      <c r="G8" s="35"/>
      <c r="H8" s="131"/>
      <c r="I8" s="131"/>
      <c r="J8" s="132" t="s">
        <v>31</v>
      </c>
      <c r="K8" s="237" t="str">
        <f>'調査票'!E14</f>
        <v>選択してください</v>
      </c>
      <c r="L8" s="238"/>
      <c r="M8" s="35"/>
      <c r="N8" s="35"/>
    </row>
    <row r="9" spans="1:14" s="11" customFormat="1" ht="13.5">
      <c r="A9" s="35"/>
      <c r="B9" s="35"/>
      <c r="C9" s="241"/>
      <c r="D9" s="245"/>
      <c r="E9" s="246"/>
      <c r="F9" s="247"/>
      <c r="G9" s="86"/>
      <c r="H9" s="128"/>
      <c r="I9" s="129"/>
      <c r="J9" s="130" t="s">
        <v>27</v>
      </c>
      <c r="K9" s="229" t="e">
        <f>VLOOKUP('調査票'!E14,C8:E21,2,FALSE)</f>
        <v>#N/A</v>
      </c>
      <c r="L9" s="230"/>
      <c r="M9" s="35"/>
      <c r="N9" s="35"/>
    </row>
    <row r="10" spans="1:14" s="11" customFormat="1" ht="16.5">
      <c r="A10" s="35"/>
      <c r="B10" s="35"/>
      <c r="C10" s="4" t="s">
        <v>4</v>
      </c>
      <c r="D10" s="136">
        <f>ROUND(0.55,2)</f>
        <v>0.55</v>
      </c>
      <c r="E10" s="82" t="s">
        <v>13</v>
      </c>
      <c r="F10" s="63"/>
      <c r="G10" s="86"/>
      <c r="H10" s="131"/>
      <c r="I10" s="131"/>
      <c r="J10" s="132" t="s">
        <v>63</v>
      </c>
      <c r="K10" s="248" t="str">
        <f>IF('調査票'!E15="同上",K8,'調査票'!E15)</f>
        <v>選択してください</v>
      </c>
      <c r="L10" s="249"/>
      <c r="M10" s="35"/>
      <c r="N10" s="35"/>
    </row>
    <row r="11" spans="1:14" s="11" customFormat="1" ht="16.5">
      <c r="A11" s="35"/>
      <c r="B11" s="35"/>
      <c r="C11" s="5" t="s">
        <v>1</v>
      </c>
      <c r="D11" s="136">
        <f>ROUND(44.8*0.0136*44/12,2)</f>
        <v>2.23</v>
      </c>
      <c r="E11" s="21" t="s">
        <v>14</v>
      </c>
      <c r="F11" s="63"/>
      <c r="G11" s="86"/>
      <c r="H11" s="231" t="s">
        <v>27</v>
      </c>
      <c r="I11" s="232"/>
      <c r="J11" s="233"/>
      <c r="K11" s="229" t="e">
        <f>IF(K8=K10,K9,VLOOKUP('調査票'!E15,C8:E21,2,FALSE))</f>
        <v>#N/A</v>
      </c>
      <c r="L11" s="230"/>
      <c r="M11" s="35"/>
      <c r="N11" s="35"/>
    </row>
    <row r="12" spans="1:14" s="11" customFormat="1" ht="13.5">
      <c r="A12" s="35"/>
      <c r="B12" s="35"/>
      <c r="C12" s="5" t="s">
        <v>26</v>
      </c>
      <c r="D12" s="136">
        <f>ROUND(50.8*0.0161*44/12,2)</f>
        <v>3</v>
      </c>
      <c r="E12" s="21" t="s">
        <v>10</v>
      </c>
      <c r="F12" s="63"/>
      <c r="G12" s="35"/>
      <c r="H12" s="234" t="s">
        <v>64</v>
      </c>
      <c r="I12" s="235"/>
      <c r="J12" s="236"/>
      <c r="K12" s="237" t="str">
        <f>IF('調査票'!E16="同上",K8,'調査票'!E16)</f>
        <v>選択してください</v>
      </c>
      <c r="L12" s="238"/>
      <c r="M12" s="35"/>
      <c r="N12" s="35"/>
    </row>
    <row r="13" spans="1:14" s="11" customFormat="1" ht="16.5">
      <c r="A13" s="35"/>
      <c r="B13" s="35"/>
      <c r="C13" s="5" t="s">
        <v>2</v>
      </c>
      <c r="D13" s="137">
        <f>ROUND(36.7*0.0185*44/12,2)</f>
        <v>2.49</v>
      </c>
      <c r="E13" s="21" t="s">
        <v>11</v>
      </c>
      <c r="F13" s="63"/>
      <c r="G13" s="35"/>
      <c r="H13" s="231" t="s">
        <v>27</v>
      </c>
      <c r="I13" s="232"/>
      <c r="J13" s="233"/>
      <c r="K13" s="229" t="e">
        <f>IF(K8=K12,K9,VLOOKUP('調査票'!E16,C8:E21,2,FALSE))</f>
        <v>#N/A</v>
      </c>
      <c r="L13" s="230"/>
      <c r="M13" s="35"/>
      <c r="N13" s="35"/>
    </row>
    <row r="14" spans="1:14" s="11" customFormat="1" ht="16.5">
      <c r="A14" s="35"/>
      <c r="B14" s="35"/>
      <c r="C14" s="5" t="s">
        <v>3</v>
      </c>
      <c r="D14" s="138">
        <f>ROUND(39.1*0.0189*44/12,2)</f>
        <v>2.71</v>
      </c>
      <c r="E14" s="21" t="s">
        <v>11</v>
      </c>
      <c r="F14" s="63"/>
      <c r="G14" s="35"/>
      <c r="H14" s="35"/>
      <c r="I14" s="35"/>
      <c r="J14" s="35"/>
      <c r="K14" s="35"/>
      <c r="L14" s="35"/>
      <c r="M14" s="35"/>
      <c r="N14" s="35"/>
    </row>
    <row r="15" spans="1:14" s="11" customFormat="1" ht="16.5">
      <c r="A15" s="35"/>
      <c r="B15" s="35"/>
      <c r="C15" s="5" t="s">
        <v>5</v>
      </c>
      <c r="D15" s="138">
        <f>ROUND(41.9*0.0195*44/12,2)</f>
        <v>3</v>
      </c>
      <c r="E15" s="21" t="s">
        <v>11</v>
      </c>
      <c r="F15" s="63"/>
      <c r="G15" s="35"/>
      <c r="H15" s="35"/>
      <c r="I15" s="35"/>
      <c r="J15" s="35"/>
      <c r="K15" s="35"/>
      <c r="L15" s="35"/>
      <c r="M15" s="35"/>
      <c r="N15" s="35"/>
    </row>
    <row r="16" spans="1:14" s="11" customFormat="1" ht="16.5">
      <c r="A16" s="35"/>
      <c r="B16" s="35"/>
      <c r="C16" s="5" t="s">
        <v>6</v>
      </c>
      <c r="D16" s="137">
        <f>ROUND(34.6*0.0183*44/12,2)</f>
        <v>2.32</v>
      </c>
      <c r="E16" s="21" t="s">
        <v>11</v>
      </c>
      <c r="F16" s="63"/>
      <c r="G16" s="35"/>
      <c r="H16" s="35"/>
      <c r="I16" s="35"/>
      <c r="J16" s="35"/>
      <c r="K16" s="35"/>
      <c r="L16" s="35"/>
      <c r="M16" s="35"/>
      <c r="N16" s="35"/>
    </row>
    <row r="17" spans="1:14" s="11" customFormat="1" ht="16.5">
      <c r="A17" s="35"/>
      <c r="B17" s="35"/>
      <c r="C17" s="5" t="s">
        <v>7</v>
      </c>
      <c r="D17" s="139">
        <f>ROUND(37.7*0.0187*44/12,2)</f>
        <v>2.58</v>
      </c>
      <c r="E17" s="82" t="s">
        <v>69</v>
      </c>
      <c r="F17" s="100"/>
      <c r="G17" s="35"/>
      <c r="H17" s="35"/>
      <c r="I17" s="35"/>
      <c r="J17" s="35"/>
      <c r="K17" s="35"/>
      <c r="L17" s="35"/>
      <c r="M17" s="35"/>
      <c r="N17" s="35"/>
    </row>
    <row r="18" spans="1:14" s="11" customFormat="1" ht="16.5">
      <c r="A18" s="35"/>
      <c r="B18" s="35"/>
      <c r="C18" s="4" t="s">
        <v>68</v>
      </c>
      <c r="D18" s="137">
        <f>D16/2</f>
        <v>1.16</v>
      </c>
      <c r="E18" s="82" t="s">
        <v>11</v>
      </c>
      <c r="F18" s="21"/>
      <c r="G18" s="35"/>
      <c r="H18" s="35"/>
      <c r="I18" s="35"/>
      <c r="J18" s="35"/>
      <c r="K18" s="35"/>
      <c r="L18" s="35"/>
      <c r="M18" s="35"/>
      <c r="N18" s="35"/>
    </row>
    <row r="19" spans="1:14" s="11" customFormat="1" ht="16.5">
      <c r="A19" s="35"/>
      <c r="B19" s="35"/>
      <c r="C19" s="4" t="s">
        <v>107</v>
      </c>
      <c r="D19" s="137">
        <f>D17/2</f>
        <v>1.29</v>
      </c>
      <c r="E19" s="82" t="s">
        <v>11</v>
      </c>
      <c r="F19" s="135"/>
      <c r="G19" s="35"/>
      <c r="H19" s="35"/>
      <c r="I19" s="35"/>
      <c r="J19" s="35"/>
      <c r="K19" s="35"/>
      <c r="L19" s="35"/>
      <c r="M19" s="35"/>
      <c r="N19" s="35"/>
    </row>
    <row r="20" spans="1:14" s="11" customFormat="1" ht="16.5">
      <c r="A20" s="35"/>
      <c r="B20" s="35"/>
      <c r="C20" s="4" t="s">
        <v>70</v>
      </c>
      <c r="D20" s="137"/>
      <c r="E20" s="101" t="s">
        <v>12</v>
      </c>
      <c r="F20" s="135"/>
      <c r="G20" s="35"/>
      <c r="H20" s="35"/>
      <c r="I20" s="35"/>
      <c r="J20" s="35"/>
      <c r="K20" s="35"/>
      <c r="L20" s="35"/>
      <c r="M20" s="35"/>
      <c r="N20" s="35"/>
    </row>
    <row r="21" spans="1:14" s="11" customFormat="1" ht="13.5">
      <c r="A21" s="35"/>
      <c r="B21" s="35"/>
      <c r="C21" s="5" t="s">
        <v>8</v>
      </c>
      <c r="D21" s="226"/>
      <c r="E21" s="227"/>
      <c r="F21" s="228"/>
      <c r="G21" s="35"/>
      <c r="H21" s="35"/>
      <c r="I21" s="35"/>
      <c r="J21" s="35"/>
      <c r="K21" s="35"/>
      <c r="L21" s="35"/>
      <c r="M21" s="35"/>
      <c r="N21" s="35"/>
    </row>
    <row r="22" spans="1:14" s="11" customFormat="1" ht="13.5">
      <c r="A22" s="35"/>
      <c r="B22" s="35"/>
      <c r="C22" s="35"/>
      <c r="D22" s="35"/>
      <c r="E22" s="35"/>
      <c r="F22" s="35"/>
      <c r="G22" s="35"/>
      <c r="H22" s="35"/>
      <c r="I22" s="35"/>
      <c r="J22" s="35"/>
      <c r="K22" s="35"/>
      <c r="L22" s="35"/>
      <c r="M22" s="35"/>
      <c r="N22" s="35"/>
    </row>
    <row r="23" spans="2:13" s="35" customFormat="1" ht="17.25">
      <c r="B23" s="109" t="s">
        <v>103</v>
      </c>
      <c r="C23" s="109"/>
      <c r="D23" s="109"/>
      <c r="E23" s="109"/>
      <c r="F23" s="110"/>
      <c r="G23" s="109"/>
      <c r="H23" s="109"/>
      <c r="I23" s="109"/>
      <c r="J23" s="109"/>
      <c r="K23" s="109"/>
      <c r="L23" s="109"/>
      <c r="M23" s="109"/>
    </row>
    <row r="24" spans="1:14" s="11" customFormat="1" ht="5.25" customHeight="1">
      <c r="A24" s="35"/>
      <c r="B24" s="35"/>
      <c r="C24" s="35"/>
      <c r="D24" s="35"/>
      <c r="E24" s="35"/>
      <c r="F24" s="35"/>
      <c r="G24" s="35"/>
      <c r="H24" s="35"/>
      <c r="I24" s="35"/>
      <c r="J24" s="35"/>
      <c r="K24" s="35"/>
      <c r="L24" s="35"/>
      <c r="M24" s="35"/>
      <c r="N24" s="35"/>
    </row>
    <row r="25" spans="1:23" s="6" customFormat="1" ht="13.5">
      <c r="A25" s="35"/>
      <c r="B25" s="22" t="s">
        <v>96</v>
      </c>
      <c r="C25" s="14"/>
      <c r="D25" s="14"/>
      <c r="E25" s="14"/>
      <c r="F25" s="14"/>
      <c r="G25" s="14"/>
      <c r="H25" s="14"/>
      <c r="I25" s="14"/>
      <c r="J25" s="14"/>
      <c r="K25" s="14"/>
      <c r="L25" s="14"/>
      <c r="M25" s="14"/>
      <c r="N25" s="35"/>
      <c r="O25" s="11"/>
      <c r="P25" s="11"/>
      <c r="Q25" s="11"/>
      <c r="R25" s="11"/>
      <c r="S25" s="11"/>
      <c r="T25" s="11"/>
      <c r="U25" s="11"/>
      <c r="V25" s="11"/>
      <c r="W25" s="11"/>
    </row>
    <row r="26" spans="1:23" s="6" customFormat="1" ht="5.25" customHeight="1" thickBot="1">
      <c r="A26" s="35"/>
      <c r="B26" s="35"/>
      <c r="C26" s="84"/>
      <c r="D26" s="35"/>
      <c r="E26" s="35"/>
      <c r="F26" s="35"/>
      <c r="G26" s="35"/>
      <c r="H26" s="35"/>
      <c r="I26" s="35"/>
      <c r="J26" s="35"/>
      <c r="K26" s="35"/>
      <c r="L26" s="35"/>
      <c r="M26" s="35"/>
      <c r="N26" s="35"/>
      <c r="O26" s="11"/>
      <c r="P26" s="11"/>
      <c r="Q26" s="11"/>
      <c r="R26" s="11"/>
      <c r="S26" s="11"/>
      <c r="T26" s="11"/>
      <c r="U26" s="11"/>
      <c r="V26" s="11"/>
      <c r="W26" s="11"/>
    </row>
    <row r="27" spans="1:23" s="6" customFormat="1" ht="15" customHeight="1" thickBot="1">
      <c r="A27" s="35"/>
      <c r="B27" s="35"/>
      <c r="C27" s="44" t="s">
        <v>98</v>
      </c>
      <c r="D27" s="35"/>
      <c r="E27" s="35"/>
      <c r="F27" s="35"/>
      <c r="G27" s="35"/>
      <c r="H27" s="35"/>
      <c r="I27" s="35"/>
      <c r="J27" s="35"/>
      <c r="K27" s="88"/>
      <c r="L27" s="35" t="str">
        <f>IF(K10="商用電力","kWh/年/"&amp;'調査票'!D10&amp;"",IF(K10="都市ガス","Nm3/年/"&amp;'調査票'!D10&amp;"",IF(K10="LPG","kg/年/"&amp;'調査票'!D10&amp;"","リットル/年/"&amp;'調査票'!D10&amp;"")))</f>
        <v>リットル/年/記入してください</v>
      </c>
      <c r="M27" s="35"/>
      <c r="N27" s="35"/>
      <c r="O27" s="11"/>
      <c r="P27" s="11"/>
      <c r="Q27" s="11"/>
      <c r="R27" s="11"/>
      <c r="S27" s="11"/>
      <c r="T27" s="11"/>
      <c r="U27" s="11"/>
      <c r="V27" s="11"/>
      <c r="W27" s="11"/>
    </row>
    <row r="28" spans="1:14" s="11" customFormat="1" ht="15" customHeight="1">
      <c r="A28" s="35"/>
      <c r="B28" s="35"/>
      <c r="C28" s="44" t="s">
        <v>99</v>
      </c>
      <c r="D28" s="35"/>
      <c r="E28" s="35"/>
      <c r="F28" s="35"/>
      <c r="G28" s="35"/>
      <c r="H28" s="35"/>
      <c r="I28" s="45"/>
      <c r="J28" s="35"/>
      <c r="K28" s="35"/>
      <c r="L28" s="35"/>
      <c r="M28" s="35"/>
      <c r="N28" s="35"/>
    </row>
    <row r="29" spans="1:14" s="11" customFormat="1" ht="14.25" thickBot="1">
      <c r="A29" s="35"/>
      <c r="B29" s="35"/>
      <c r="C29" s="113" t="s">
        <v>18</v>
      </c>
      <c r="D29" s="113"/>
      <c r="E29" s="117">
        <v>2014</v>
      </c>
      <c r="F29" s="113">
        <v>2015</v>
      </c>
      <c r="G29" s="113">
        <v>2016</v>
      </c>
      <c r="H29" s="113">
        <v>2017</v>
      </c>
      <c r="I29" s="113">
        <v>2018</v>
      </c>
      <c r="J29" s="113">
        <v>2019</v>
      </c>
      <c r="K29" s="113">
        <v>2020</v>
      </c>
      <c r="L29" s="113"/>
      <c r="M29" s="113">
        <v>2030</v>
      </c>
      <c r="N29" s="35"/>
    </row>
    <row r="30" spans="1:14" s="11" customFormat="1" ht="26.25" customHeight="1" thickBot="1" thickTop="1">
      <c r="A30" s="35"/>
      <c r="B30" s="35"/>
      <c r="C30" s="114" t="str">
        <f>"新開発システムによる削減率"</f>
        <v>新開発システムによる削減率</v>
      </c>
      <c r="D30" s="201"/>
      <c r="E30" s="89"/>
      <c r="F30" s="123">
        <f aca="true" t="shared" si="0" ref="F30:K30">$E$30</f>
        <v>0</v>
      </c>
      <c r="G30" s="123">
        <f t="shared" si="0"/>
        <v>0</v>
      </c>
      <c r="H30" s="123">
        <f t="shared" si="0"/>
        <v>0</v>
      </c>
      <c r="I30" s="123">
        <f t="shared" si="0"/>
        <v>0</v>
      </c>
      <c r="J30" s="123">
        <f t="shared" si="0"/>
        <v>0</v>
      </c>
      <c r="K30" s="123">
        <f t="shared" si="0"/>
        <v>0</v>
      </c>
      <c r="L30" s="118"/>
      <c r="M30" s="123">
        <f>$E$30</f>
        <v>0</v>
      </c>
      <c r="N30" s="35"/>
    </row>
    <row r="31" spans="1:14" s="11" customFormat="1" ht="27">
      <c r="A31" s="35"/>
      <c r="B31" s="35"/>
      <c r="C31" s="115" t="str">
        <f>"エネルギー消費の削減量
["&amp;L27&amp;"]"</f>
        <v>エネルギー消費の削減量
[リットル/年/記入してください]</v>
      </c>
      <c r="D31" s="117"/>
      <c r="E31" s="124">
        <f aca="true" t="shared" si="1" ref="E31:K31">$K$27*E30</f>
        <v>0</v>
      </c>
      <c r="F31" s="124">
        <f t="shared" si="1"/>
        <v>0</v>
      </c>
      <c r="G31" s="124">
        <f t="shared" si="1"/>
        <v>0</v>
      </c>
      <c r="H31" s="124">
        <f t="shared" si="1"/>
        <v>0</v>
      </c>
      <c r="I31" s="124">
        <f t="shared" si="1"/>
        <v>0</v>
      </c>
      <c r="J31" s="124">
        <f t="shared" si="1"/>
        <v>0</v>
      </c>
      <c r="K31" s="124">
        <f t="shared" si="1"/>
        <v>0</v>
      </c>
      <c r="L31" s="119"/>
      <c r="M31" s="124">
        <f>$K$27*M30</f>
        <v>0</v>
      </c>
      <c r="N31" s="35"/>
    </row>
    <row r="32" spans="1:14" s="11" customFormat="1" ht="27">
      <c r="A32" s="35"/>
      <c r="B32" s="35"/>
      <c r="C32" s="116" t="str">
        <f>"削減原単位
[kgCO2/年/"&amp;'調査票'!D10&amp;"]"</f>
        <v>削減原単位
[kgCO2/年/記入してください]</v>
      </c>
      <c r="D32" s="202"/>
      <c r="E32" s="124" t="e">
        <f aca="true" t="shared" si="2" ref="E32:K32">IF($K$10="選択して下さい",0,$K$11*$K$27*E30)</f>
        <v>#N/A</v>
      </c>
      <c r="F32" s="124" t="e">
        <f t="shared" si="2"/>
        <v>#N/A</v>
      </c>
      <c r="G32" s="124" t="e">
        <f t="shared" si="2"/>
        <v>#N/A</v>
      </c>
      <c r="H32" s="124" t="e">
        <f t="shared" si="2"/>
        <v>#N/A</v>
      </c>
      <c r="I32" s="124" t="e">
        <f t="shared" si="2"/>
        <v>#N/A</v>
      </c>
      <c r="J32" s="124" t="e">
        <f t="shared" si="2"/>
        <v>#N/A</v>
      </c>
      <c r="K32" s="124" t="e">
        <f t="shared" si="2"/>
        <v>#N/A</v>
      </c>
      <c r="L32" s="119"/>
      <c r="M32" s="124" t="e">
        <f>IF($K$10="選択して下さい",0,$K$11*$K$27*M30)</f>
        <v>#N/A</v>
      </c>
      <c r="N32" s="35"/>
    </row>
    <row r="33" spans="1:14" s="11" customFormat="1" ht="14.25" thickBot="1">
      <c r="A33" s="35"/>
      <c r="B33" s="35"/>
      <c r="C33" s="46" t="s">
        <v>116</v>
      </c>
      <c r="D33" s="186"/>
      <c r="E33" s="186"/>
      <c r="F33" s="186"/>
      <c r="G33" s="186"/>
      <c r="H33" s="186"/>
      <c r="I33" s="186"/>
      <c r="J33" s="186"/>
      <c r="K33" s="186"/>
      <c r="L33" s="186"/>
      <c r="M33" s="186"/>
      <c r="N33" s="35"/>
    </row>
    <row r="34" spans="1:14" s="11" customFormat="1" ht="13.5">
      <c r="A34" s="35"/>
      <c r="B34" s="35"/>
      <c r="C34" s="214" t="s">
        <v>114</v>
      </c>
      <c r="D34" s="215"/>
      <c r="E34" s="215"/>
      <c r="F34" s="215"/>
      <c r="G34" s="215"/>
      <c r="H34" s="215"/>
      <c r="I34" s="215"/>
      <c r="J34" s="215"/>
      <c r="K34" s="215"/>
      <c r="L34" s="215"/>
      <c r="M34" s="216"/>
      <c r="N34" s="35"/>
    </row>
    <row r="35" spans="1:14" s="11" customFormat="1" ht="14.25" thickBot="1">
      <c r="A35" s="35"/>
      <c r="B35" s="35"/>
      <c r="C35" s="220"/>
      <c r="D35" s="221"/>
      <c r="E35" s="221"/>
      <c r="F35" s="221"/>
      <c r="G35" s="221"/>
      <c r="H35" s="221"/>
      <c r="I35" s="221"/>
      <c r="J35" s="221"/>
      <c r="K35" s="221"/>
      <c r="L35" s="221"/>
      <c r="M35" s="222"/>
      <c r="N35" s="35"/>
    </row>
    <row r="36" spans="1:14" s="11" customFormat="1" ht="13.5">
      <c r="A36" s="35"/>
      <c r="B36" s="35"/>
      <c r="C36" s="45"/>
      <c r="D36" s="45"/>
      <c r="E36" s="45"/>
      <c r="F36" s="45"/>
      <c r="G36" s="45"/>
      <c r="H36" s="87"/>
      <c r="I36" s="45"/>
      <c r="J36" s="87"/>
      <c r="K36" s="35"/>
      <c r="L36" s="35"/>
      <c r="M36" s="35"/>
      <c r="N36" s="35"/>
    </row>
    <row r="37" spans="1:23" s="6" customFormat="1" ht="13.5">
      <c r="A37" s="35"/>
      <c r="B37" s="22" t="s">
        <v>97</v>
      </c>
      <c r="C37" s="14"/>
      <c r="D37" s="14"/>
      <c r="E37" s="14"/>
      <c r="F37" s="14"/>
      <c r="G37" s="14"/>
      <c r="H37" s="14"/>
      <c r="I37" s="14"/>
      <c r="J37" s="14"/>
      <c r="K37" s="14"/>
      <c r="L37" s="14"/>
      <c r="M37" s="14"/>
      <c r="N37" s="60"/>
      <c r="O37" s="11"/>
      <c r="P37" s="11"/>
      <c r="Q37" s="11"/>
      <c r="R37" s="11"/>
      <c r="S37" s="11"/>
      <c r="T37" s="11"/>
      <c r="U37" s="11"/>
      <c r="V37" s="11"/>
      <c r="W37" s="11"/>
    </row>
    <row r="38" spans="1:23" s="6" customFormat="1" ht="5.25" customHeight="1" thickBot="1">
      <c r="A38" s="35"/>
      <c r="B38" s="35"/>
      <c r="C38" s="84"/>
      <c r="D38" s="35"/>
      <c r="E38" s="35"/>
      <c r="F38" s="35"/>
      <c r="G38" s="35"/>
      <c r="H38" s="35"/>
      <c r="I38" s="35"/>
      <c r="J38" s="35"/>
      <c r="K38" s="35"/>
      <c r="L38" s="35"/>
      <c r="M38" s="35"/>
      <c r="N38" s="35"/>
      <c r="O38" s="11"/>
      <c r="P38" s="11"/>
      <c r="Q38" s="11"/>
      <c r="R38" s="11"/>
      <c r="S38" s="11"/>
      <c r="T38" s="11"/>
      <c r="U38" s="11"/>
      <c r="V38" s="11"/>
      <c r="W38" s="11"/>
    </row>
    <row r="39" spans="1:14" s="11" customFormat="1" ht="15" customHeight="1" thickBot="1">
      <c r="A39" s="35"/>
      <c r="B39" s="35"/>
      <c r="C39" s="44" t="s">
        <v>100</v>
      </c>
      <c r="D39" s="35"/>
      <c r="E39" s="35"/>
      <c r="F39" s="35"/>
      <c r="G39" s="35"/>
      <c r="H39" s="61" t="str">
        <f>IF('調査票'!E16="同上","N/A",0)</f>
        <v>N/A</v>
      </c>
      <c r="I39" s="35"/>
      <c r="J39" s="35"/>
      <c r="K39" s="88"/>
      <c r="L39" s="35" t="str">
        <f>IF(K10="商用電力","kWh/年/"&amp;'調査票'!D10&amp;"",IF(K10="都市ガス","Nm3/年/"&amp;'調査票'!D10&amp;"",IF(K10="LPG","kg/年/"&amp;'調査票'!D10&amp;"","リットル/年/"&amp;'調査票'!D10&amp;"")))</f>
        <v>リットル/年/記入してください</v>
      </c>
      <c r="M39" s="35"/>
      <c r="N39" s="35"/>
    </row>
    <row r="40" spans="1:14" s="11" customFormat="1" ht="15" customHeight="1" thickBot="1">
      <c r="A40" s="35"/>
      <c r="B40" s="35"/>
      <c r="C40" s="44" t="s">
        <v>110</v>
      </c>
      <c r="D40" s="35"/>
      <c r="E40" s="35"/>
      <c r="F40" s="35"/>
      <c r="G40" s="35"/>
      <c r="H40" s="35"/>
      <c r="I40" s="35"/>
      <c r="J40" s="35"/>
      <c r="K40" s="134"/>
      <c r="L40" s="35" t="str">
        <f>IF(K12="商用電力","kWh/年/"&amp;'調査票'!D10&amp;"",IF(K12="都市ガス","Nm3/年/"&amp;'調査票'!D10&amp;"",IF(K12="LPG","kg/年/"&amp;'調査票'!D10&amp;"","リットル/年/"&amp;'調査票'!D10&amp;"")))</f>
        <v>リットル/年/記入してください</v>
      </c>
      <c r="M40" s="35"/>
      <c r="N40" s="35"/>
    </row>
    <row r="41" spans="1:14" s="11" customFormat="1" ht="15" customHeight="1">
      <c r="A41" s="35"/>
      <c r="B41" s="35"/>
      <c r="C41" s="44" t="s">
        <v>101</v>
      </c>
      <c r="D41" s="35"/>
      <c r="E41" s="35"/>
      <c r="F41" s="35"/>
      <c r="G41" s="35"/>
      <c r="H41" s="35"/>
      <c r="I41" s="45"/>
      <c r="J41" s="35"/>
      <c r="K41" s="35"/>
      <c r="L41" s="60"/>
      <c r="M41" s="61" t="str">
        <f>IF(K8="商用電力","kWh/年/"&amp;'調査票'!D10&amp;"",IF(K8="都市ガス","Nm3/年/"&amp;'調査票'!D10&amp;"",IF(K8="LPG","kg/年/"&amp;'調査票'!D10&amp;"","リットル/年/"&amp;'調査票'!D10&amp;"")))</f>
        <v>リットル/年/記入してください</v>
      </c>
      <c r="N41" s="35"/>
    </row>
    <row r="42" spans="1:14" s="11" customFormat="1" ht="14.25" thickBot="1">
      <c r="A42" s="35"/>
      <c r="B42" s="35"/>
      <c r="C42" s="113" t="s">
        <v>18</v>
      </c>
      <c r="D42" s="113"/>
      <c r="E42" s="117">
        <v>2014</v>
      </c>
      <c r="F42" s="113">
        <v>2015</v>
      </c>
      <c r="G42" s="113">
        <v>2016</v>
      </c>
      <c r="H42" s="113">
        <v>2017</v>
      </c>
      <c r="I42" s="113">
        <v>2018</v>
      </c>
      <c r="J42" s="113">
        <v>2019</v>
      </c>
      <c r="K42" s="113">
        <v>2020</v>
      </c>
      <c r="L42" s="113"/>
      <c r="M42" s="113">
        <v>2030</v>
      </c>
      <c r="N42" s="86"/>
    </row>
    <row r="43" spans="1:14" s="11" customFormat="1" ht="28.5" thickBot="1" thickTop="1">
      <c r="A43" s="35"/>
      <c r="B43" s="35"/>
      <c r="C43" s="115" t="str">
        <f>"新開発システムの消費量
["&amp;M41&amp;"]"</f>
        <v>新開発システムの消費量
[リットル/年/記入してください]</v>
      </c>
      <c r="D43" s="255"/>
      <c r="E43" s="88"/>
      <c r="F43" s="126">
        <f aca="true" t="shared" si="3" ref="F43:K43">$E$43</f>
        <v>0</v>
      </c>
      <c r="G43" s="126">
        <f t="shared" si="3"/>
        <v>0</v>
      </c>
      <c r="H43" s="126">
        <f t="shared" si="3"/>
        <v>0</v>
      </c>
      <c r="I43" s="126">
        <f t="shared" si="3"/>
        <v>0</v>
      </c>
      <c r="J43" s="126">
        <f t="shared" si="3"/>
        <v>0</v>
      </c>
      <c r="K43" s="126">
        <f t="shared" si="3"/>
        <v>0</v>
      </c>
      <c r="L43" s="121"/>
      <c r="M43" s="126">
        <f>$E$43</f>
        <v>0</v>
      </c>
      <c r="N43" s="35"/>
    </row>
    <row r="44" spans="1:14" s="11" customFormat="1" ht="13.5" hidden="1">
      <c r="A44" s="35"/>
      <c r="B44" s="35"/>
      <c r="C44" s="120" t="s">
        <v>29</v>
      </c>
      <c r="D44" s="23"/>
      <c r="E44" s="23">
        <f aca="true" t="shared" si="4" ref="E44:K44">$K$39-E43</f>
        <v>0</v>
      </c>
      <c r="F44" s="23">
        <f t="shared" si="4"/>
        <v>0</v>
      </c>
      <c r="G44" s="23">
        <f t="shared" si="4"/>
        <v>0</v>
      </c>
      <c r="H44" s="23">
        <f t="shared" si="4"/>
        <v>0</v>
      </c>
      <c r="I44" s="23">
        <f t="shared" si="4"/>
        <v>0</v>
      </c>
      <c r="J44" s="23">
        <f t="shared" si="4"/>
        <v>0</v>
      </c>
      <c r="K44" s="23">
        <f t="shared" si="4"/>
        <v>0</v>
      </c>
      <c r="L44" s="121"/>
      <c r="M44" s="23">
        <f>$K$39-M43</f>
        <v>0</v>
      </c>
      <c r="N44" s="35"/>
    </row>
    <row r="45" spans="1:14" s="11" customFormat="1" ht="27">
      <c r="A45" s="35"/>
      <c r="B45" s="35"/>
      <c r="C45" s="116" t="str">
        <f>"削減原単位
[kgCO2/年/"&amp;'調査票'!D10&amp;"]"</f>
        <v>削減原単位
[kgCO2/年/記入してください]</v>
      </c>
      <c r="D45" s="202"/>
      <c r="E45" s="125" t="e">
        <f aca="true" t="shared" si="5" ref="E45:M45">IF($K$8="選択して下さい",0,IF($K$10="同上",$K$9*($K$39-E43),IF($K$40="N/A",$K$11*$K$39-$K$9*E43,$K$11*$K$39+$K$13*$K$40-$K$9*E43)))</f>
        <v>#N/A</v>
      </c>
      <c r="F45" s="125" t="e">
        <f t="shared" si="5"/>
        <v>#N/A</v>
      </c>
      <c r="G45" s="125" t="e">
        <f t="shared" si="5"/>
        <v>#N/A</v>
      </c>
      <c r="H45" s="125" t="e">
        <f t="shared" si="5"/>
        <v>#N/A</v>
      </c>
      <c r="I45" s="125" t="e">
        <f t="shared" si="5"/>
        <v>#N/A</v>
      </c>
      <c r="J45" s="125" t="e">
        <f t="shared" si="5"/>
        <v>#N/A</v>
      </c>
      <c r="K45" s="125" t="e">
        <f t="shared" si="5"/>
        <v>#N/A</v>
      </c>
      <c r="L45" s="121"/>
      <c r="M45" s="125" t="e">
        <f t="shared" si="5"/>
        <v>#N/A</v>
      </c>
      <c r="N45" s="35"/>
    </row>
    <row r="46" spans="1:14" s="11" customFormat="1" ht="14.25" thickBot="1">
      <c r="A46" s="35"/>
      <c r="B46" s="35"/>
      <c r="C46" s="46" t="s">
        <v>115</v>
      </c>
      <c r="D46" s="186"/>
      <c r="E46" s="186"/>
      <c r="F46" s="186"/>
      <c r="G46" s="186"/>
      <c r="H46" s="186"/>
      <c r="I46" s="186"/>
      <c r="J46" s="186"/>
      <c r="K46" s="186"/>
      <c r="L46" s="187"/>
      <c r="M46" s="186"/>
      <c r="N46" s="35"/>
    </row>
    <row r="47" spans="1:14" s="11" customFormat="1" ht="13.5">
      <c r="A47" s="35"/>
      <c r="B47" s="35"/>
      <c r="C47" s="214" t="s">
        <v>114</v>
      </c>
      <c r="D47" s="215"/>
      <c r="E47" s="215"/>
      <c r="F47" s="215"/>
      <c r="G47" s="215"/>
      <c r="H47" s="215"/>
      <c r="I47" s="215"/>
      <c r="J47" s="215"/>
      <c r="K47" s="215"/>
      <c r="L47" s="215"/>
      <c r="M47" s="216"/>
      <c r="N47" s="35"/>
    </row>
    <row r="48" spans="1:14" s="11" customFormat="1" ht="14.25" thickBot="1">
      <c r="A48" s="35"/>
      <c r="B48" s="35"/>
      <c r="C48" s="220"/>
      <c r="D48" s="221"/>
      <c r="E48" s="221"/>
      <c r="F48" s="221"/>
      <c r="G48" s="221"/>
      <c r="H48" s="221"/>
      <c r="I48" s="221"/>
      <c r="J48" s="221"/>
      <c r="K48" s="221"/>
      <c r="L48" s="221"/>
      <c r="M48" s="222"/>
      <c r="N48" s="35"/>
    </row>
    <row r="49" spans="1:23" s="6" customFormat="1" ht="13.5">
      <c r="A49" s="35"/>
      <c r="B49" s="35"/>
      <c r="C49" s="35"/>
      <c r="D49" s="35"/>
      <c r="E49" s="35"/>
      <c r="F49" s="35"/>
      <c r="G49" s="35"/>
      <c r="H49" s="35"/>
      <c r="I49" s="35"/>
      <c r="J49" s="35"/>
      <c r="K49" s="35"/>
      <c r="L49" s="35"/>
      <c r="M49" s="35"/>
      <c r="N49" s="35"/>
      <c r="O49" s="11"/>
      <c r="P49" s="11"/>
      <c r="Q49" s="11"/>
      <c r="R49" s="11"/>
      <c r="S49" s="11"/>
      <c r="T49" s="11"/>
      <c r="U49" s="11"/>
      <c r="V49" s="11"/>
      <c r="W49" s="11"/>
    </row>
    <row r="50" spans="1:23" s="6" customFormat="1" ht="13.5">
      <c r="A50" s="35"/>
      <c r="B50" s="22" t="s">
        <v>106</v>
      </c>
      <c r="C50" s="26"/>
      <c r="D50" s="26"/>
      <c r="E50" s="26"/>
      <c r="F50" s="26"/>
      <c r="G50" s="26"/>
      <c r="H50" s="26"/>
      <c r="I50" s="26"/>
      <c r="J50" s="26"/>
      <c r="K50" s="26"/>
      <c r="L50" s="26"/>
      <c r="M50" s="26"/>
      <c r="N50" s="35"/>
      <c r="O50" s="11"/>
      <c r="P50" s="11"/>
      <c r="Q50" s="11"/>
      <c r="R50" s="11"/>
      <c r="S50" s="11"/>
      <c r="T50" s="11"/>
      <c r="U50" s="11"/>
      <c r="V50" s="11"/>
      <c r="W50" s="11"/>
    </row>
    <row r="51" spans="1:23" s="6" customFormat="1" ht="5.25" customHeight="1" thickBot="1">
      <c r="A51" s="35"/>
      <c r="B51" s="35"/>
      <c r="C51" s="84"/>
      <c r="D51" s="35"/>
      <c r="E51" s="35"/>
      <c r="F51" s="35"/>
      <c r="G51" s="35"/>
      <c r="H51" s="35"/>
      <c r="I51" s="35"/>
      <c r="J51" s="35"/>
      <c r="K51" s="35"/>
      <c r="L51" s="35"/>
      <c r="M51" s="35"/>
      <c r="N51" s="35"/>
      <c r="O51" s="11"/>
      <c r="P51" s="11"/>
      <c r="Q51" s="11"/>
      <c r="R51" s="11"/>
      <c r="S51" s="11"/>
      <c r="T51" s="11"/>
      <c r="U51" s="11"/>
      <c r="V51" s="11"/>
      <c r="W51" s="11"/>
    </row>
    <row r="52" spans="1:14" s="11" customFormat="1" ht="14.25" thickBot="1">
      <c r="A52" s="35"/>
      <c r="B52" s="35"/>
      <c r="C52" s="111" t="str">
        <f>IF(OR(WIDECHAR('調査票'!$D$10)="ｋＷｈ",WIDECHAR('調査票'!$D$10)="Ｌ"),"・Ｎ／Ａ （記入の必要はございません）",IF('調査票'!E12="再エネ","・発電システムの年間平均稼働率：","・Ｎ／Ａ （記入の必要はございません）"))</f>
        <v>・Ｎ／Ａ （記入の必要はございません）</v>
      </c>
      <c r="D52" s="35"/>
      <c r="E52" s="35"/>
      <c r="F52" s="35"/>
      <c r="G52" s="35"/>
      <c r="H52" s="35"/>
      <c r="I52" s="35"/>
      <c r="J52" s="35"/>
      <c r="K52" s="88"/>
      <c r="L52" s="35" t="s">
        <v>108</v>
      </c>
      <c r="M52" s="35"/>
      <c r="N52" s="35"/>
    </row>
    <row r="53" spans="1:23" s="6" customFormat="1" ht="13.5">
      <c r="A53" s="35"/>
      <c r="B53" s="35"/>
      <c r="C53" s="44" t="s">
        <v>109</v>
      </c>
      <c r="D53" s="35"/>
      <c r="E53" s="35"/>
      <c r="F53" s="35"/>
      <c r="G53" s="35"/>
      <c r="H53" s="35"/>
      <c r="I53" s="35"/>
      <c r="J53" s="35"/>
      <c r="K53" s="35"/>
      <c r="L53" s="35"/>
      <c r="M53" s="35"/>
      <c r="N53" s="35"/>
      <c r="O53" s="11"/>
      <c r="P53" s="11"/>
      <c r="Q53" s="11"/>
      <c r="R53" s="11"/>
      <c r="S53" s="11"/>
      <c r="T53" s="11"/>
      <c r="U53" s="11"/>
      <c r="V53" s="11"/>
      <c r="W53" s="11"/>
    </row>
    <row r="54" spans="1:14" s="11" customFormat="1" ht="14.25" thickBot="1">
      <c r="A54" s="35"/>
      <c r="B54" s="35"/>
      <c r="C54" s="113" t="s">
        <v>18</v>
      </c>
      <c r="D54" s="113"/>
      <c r="E54" s="113">
        <v>2014</v>
      </c>
      <c r="F54" s="113">
        <v>2015</v>
      </c>
      <c r="G54" s="113">
        <v>2016</v>
      </c>
      <c r="H54" s="113">
        <v>2017</v>
      </c>
      <c r="I54" s="113">
        <v>2018</v>
      </c>
      <c r="J54" s="113">
        <v>2019</v>
      </c>
      <c r="K54" s="113">
        <v>2020</v>
      </c>
      <c r="L54" s="113"/>
      <c r="M54" s="113">
        <v>2030</v>
      </c>
      <c r="N54" s="86"/>
    </row>
    <row r="55" spans="1:14" s="11" customFormat="1" ht="26.25" customHeight="1" thickTop="1">
      <c r="A55" s="35"/>
      <c r="B55" s="35"/>
      <c r="C55" s="122" t="str">
        <f>IF('調査票'!E12="再エネ","新開発システムの発電量
[kWh/年/"&amp;'調査票'!D10&amp;"]","Ｎ／Ａ")</f>
        <v>Ｎ／Ａ</v>
      </c>
      <c r="D55" s="203"/>
      <c r="E55" s="143">
        <f>IF(OR(WIDECHAR('調査票'!$D$10)="ｋＷｈ",WIDECHAR('調査票'!$D$10)="Ｌ"),1,IF('調査票'!$E$12="再エネ",'削減原単位'!$K$52*24*365/100,0))</f>
        <v>0</v>
      </c>
      <c r="F55" s="143">
        <f>IF(OR(WIDECHAR('調査票'!$D$10)="ｋＷｈ",WIDECHAR('調査票'!$D$10)="Ｌ"),1,IF('調査票'!$E$12="再エネ",'削減原単位'!$K$52*24*365/100,0))</f>
        <v>0</v>
      </c>
      <c r="G55" s="143">
        <f>IF(OR(WIDECHAR('調査票'!$D$10)="ｋＷｈ",WIDECHAR('調査票'!$D$10)="Ｌ"),1,IF('調査票'!$E$12="再エネ",'削減原単位'!$K$52*24*365/100,0))</f>
        <v>0</v>
      </c>
      <c r="H55" s="143">
        <f>IF(OR(WIDECHAR('調査票'!$D$10)="ｋＷｈ",WIDECHAR('調査票'!$D$10)="Ｌ"),1,IF('調査票'!$E$12="再エネ",'削減原単位'!$K$52*24*365/100,0))</f>
        <v>0</v>
      </c>
      <c r="I55" s="143">
        <f>IF(OR(WIDECHAR('調査票'!$D$10)="ｋＷｈ",WIDECHAR('調査票'!$D$10)="Ｌ"),1,IF('調査票'!$E$12="再エネ",'削減原単位'!$K$52*24*365/100,0))</f>
        <v>0</v>
      </c>
      <c r="J55" s="143">
        <f>IF(OR(WIDECHAR('調査票'!$D$10)="ｋＷｈ",WIDECHAR('調査票'!$D$10)="Ｌ"),1,IF('調査票'!$E$12="再エネ",'削減原単位'!$K$52*24*365/100,0))</f>
        <v>0</v>
      </c>
      <c r="K55" s="143">
        <f>IF(OR(WIDECHAR('調査票'!$D$10)="ｋＷｈ",WIDECHAR('調査票'!$D$10)="Ｌ"),1,IF('調査票'!$E$12="再エネ",'削減原単位'!$K$52*24*365/100,0))</f>
        <v>0</v>
      </c>
      <c r="L55" s="121"/>
      <c r="M55" s="144">
        <f>IF(OR(WIDECHAR('調査票'!$D$10)="ｋＷｈ",WIDECHAR('調査票'!$D$10)="Ｌ"),1,IF('調査票'!$E$12="再エネ",'削減原単位'!$K$52*24*365/100,0))</f>
        <v>0</v>
      </c>
      <c r="N55" s="45"/>
    </row>
    <row r="56" spans="1:14" s="11" customFormat="1" ht="27">
      <c r="A56" s="35"/>
      <c r="B56" s="35"/>
      <c r="C56" s="116" t="str">
        <f>"削減原単位
[kgCO2/年/"&amp;'調査票'!D10&amp;"]"</f>
        <v>削減原単位
[kgCO2/年/記入してください]</v>
      </c>
      <c r="D56" s="204"/>
      <c r="E56" s="127" t="e">
        <f aca="true" t="shared" si="6" ref="E56:M56">IF($K$8="選択して下さい",0,$K$9*E55)</f>
        <v>#N/A</v>
      </c>
      <c r="F56" s="127" t="e">
        <f t="shared" si="6"/>
        <v>#N/A</v>
      </c>
      <c r="G56" s="127" t="e">
        <f t="shared" si="6"/>
        <v>#N/A</v>
      </c>
      <c r="H56" s="127" t="e">
        <f t="shared" si="6"/>
        <v>#N/A</v>
      </c>
      <c r="I56" s="127" t="e">
        <f t="shared" si="6"/>
        <v>#N/A</v>
      </c>
      <c r="J56" s="127" t="e">
        <f t="shared" si="6"/>
        <v>#N/A</v>
      </c>
      <c r="K56" s="127" t="e">
        <f t="shared" si="6"/>
        <v>#N/A</v>
      </c>
      <c r="L56" s="121"/>
      <c r="M56" s="127" t="e">
        <f t="shared" si="6"/>
        <v>#N/A</v>
      </c>
      <c r="N56" s="35"/>
    </row>
    <row r="57" spans="1:14" s="11" customFormat="1" ht="14.25" thickBot="1">
      <c r="A57" s="35"/>
      <c r="B57" s="35"/>
      <c r="C57" s="46" t="s">
        <v>113</v>
      </c>
      <c r="D57" s="188"/>
      <c r="E57" s="188"/>
      <c r="F57" s="188"/>
      <c r="G57" s="188"/>
      <c r="H57" s="188"/>
      <c r="I57" s="188"/>
      <c r="J57" s="188"/>
      <c r="K57" s="188"/>
      <c r="L57" s="187"/>
      <c r="M57" s="188"/>
      <c r="N57" s="35"/>
    </row>
    <row r="58" spans="1:14" s="11" customFormat="1" ht="13.5">
      <c r="A58" s="35"/>
      <c r="B58" s="35"/>
      <c r="C58" s="214" t="s">
        <v>114</v>
      </c>
      <c r="D58" s="215"/>
      <c r="E58" s="215"/>
      <c r="F58" s="215"/>
      <c r="G58" s="215"/>
      <c r="H58" s="215"/>
      <c r="I58" s="215"/>
      <c r="J58" s="215"/>
      <c r="K58" s="215"/>
      <c r="L58" s="215"/>
      <c r="M58" s="216"/>
      <c r="N58" s="35"/>
    </row>
    <row r="59" spans="1:14" s="11" customFormat="1" ht="14.25" thickBot="1">
      <c r="A59" s="35"/>
      <c r="B59" s="35"/>
      <c r="C59" s="220"/>
      <c r="D59" s="221"/>
      <c r="E59" s="221"/>
      <c r="F59" s="221"/>
      <c r="G59" s="221"/>
      <c r="H59" s="221"/>
      <c r="I59" s="221"/>
      <c r="J59" s="221"/>
      <c r="K59" s="221"/>
      <c r="L59" s="221"/>
      <c r="M59" s="222"/>
      <c r="N59" s="35"/>
    </row>
    <row r="60" spans="1:14" s="11" customFormat="1" ht="5.25" customHeight="1">
      <c r="A60" s="35"/>
      <c r="B60" s="35"/>
      <c r="C60" s="35"/>
      <c r="D60" s="35"/>
      <c r="E60" s="35"/>
      <c r="F60" s="35"/>
      <c r="G60" s="35"/>
      <c r="H60" s="35"/>
      <c r="I60" s="35"/>
      <c r="J60" s="35"/>
      <c r="K60" s="35"/>
      <c r="L60" s="35"/>
      <c r="M60" s="35"/>
      <c r="N60" s="35"/>
    </row>
    <row r="61" spans="12:23" s="6" customFormat="1" ht="13.5" hidden="1">
      <c r="L61" s="11"/>
      <c r="M61" s="11"/>
      <c r="O61" s="11"/>
      <c r="P61" s="11"/>
      <c r="Q61" s="11"/>
      <c r="R61" s="11"/>
      <c r="S61" s="11"/>
      <c r="T61" s="11"/>
      <c r="U61" s="11"/>
      <c r="V61" s="11"/>
      <c r="W61" s="11"/>
    </row>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sheetData>
  <sheetProtection/>
  <mergeCells count="17">
    <mergeCell ref="B1:M1"/>
    <mergeCell ref="C8:C9"/>
    <mergeCell ref="D8:F9"/>
    <mergeCell ref="K8:L8"/>
    <mergeCell ref="K10:L10"/>
    <mergeCell ref="I3:L3"/>
    <mergeCell ref="C34:M35"/>
    <mergeCell ref="C47:M48"/>
    <mergeCell ref="C58:M59"/>
    <mergeCell ref="D21:F21"/>
    <mergeCell ref="K9:L9"/>
    <mergeCell ref="K11:L11"/>
    <mergeCell ref="H11:J11"/>
    <mergeCell ref="H12:J12"/>
    <mergeCell ref="H13:J13"/>
    <mergeCell ref="K12:L12"/>
    <mergeCell ref="K13:L13"/>
  </mergeCells>
  <conditionalFormatting sqref="N50:IV60 D50:M57 A50:B60 C50:C58 C60:M60">
    <cfRule type="expression" priority="53" dxfId="0" stopIfTrue="1">
      <formula>$I$3="Ⅱ[エネルギー使用量差]"</formula>
    </cfRule>
    <cfRule type="expression" priority="54" dxfId="0" stopIfTrue="1">
      <formula>$I$3="Ⅰ[想定削減率]"</formula>
    </cfRule>
  </conditionalFormatting>
  <conditionalFormatting sqref="N37:IV48 A37:B48 C37:C47 D37:M42 D44:M46 D43 F43:M43">
    <cfRule type="expression" priority="55" dxfId="0" stopIfTrue="1">
      <formula>$I$3="Ⅲ[再生可能エネルギー供給量]"</formula>
    </cfRule>
    <cfRule type="expression" priority="56" dxfId="0" stopIfTrue="1">
      <formula>$I$3="Ⅰ[想定削減率]"</formula>
    </cfRule>
  </conditionalFormatting>
  <conditionalFormatting sqref="N25:IV35 A25:B35 C25:C34 D25:M33">
    <cfRule type="expression" priority="57" dxfId="0" stopIfTrue="1">
      <formula>$I$3="Ⅲ[再生可能エネルギー供給量]"</formula>
    </cfRule>
    <cfRule type="expression" priority="58" dxfId="0" stopIfTrue="1">
      <formula>$I$3="Ⅱ[エネルギー使用量差]"</formula>
    </cfRule>
  </conditionalFormatting>
  <conditionalFormatting sqref="E43">
    <cfRule type="expression" priority="1" dxfId="0" stopIfTrue="1">
      <formula>$I$3="Ⅲ[再生可能エネルギー供給量]"</formula>
    </cfRule>
    <cfRule type="expression" priority="2" dxfId="0" stopIfTrue="1">
      <formula>$I$3="Ⅰ[想定削減率]"</formula>
    </cfRule>
  </conditionalFormatting>
  <printOptions/>
  <pageMargins left="0.71" right="0.71" top="0.7500000000000001" bottom="0.7500000000000001" header="0.31" footer="0.31"/>
  <pageSetup horizontalDpi="600" verticalDpi="600" orientation="landscape" paperSize="9" scale="99" r:id="rId1"/>
  <headerFooter>
    <oddFooter>&amp;C&amp;"ヒラギノ角ゴ ProN W3,標準"&amp;12&amp;K000000CO2削減原単位記入・計算シート&amp;R&amp;"ＭＳ Ｐゴシック,標準"&amp;K000000&amp;P／&amp;N</oddFooter>
  </headerFooter>
  <rowBreaks count="1" manualBreakCount="1">
    <brk id="48" max="11" man="1"/>
  </rowBreaks>
</worksheet>
</file>

<file path=xl/worksheets/sheet4.xml><?xml version="1.0" encoding="utf-8"?>
<worksheet xmlns="http://schemas.openxmlformats.org/spreadsheetml/2006/main" xmlns:r="http://schemas.openxmlformats.org/officeDocument/2006/relationships">
  <dimension ref="A1:E30"/>
  <sheetViews>
    <sheetView zoomScalePageLayoutView="0" workbookViewId="0" topLeftCell="A1">
      <selection activeCell="C16" sqref="C16"/>
    </sheetView>
  </sheetViews>
  <sheetFormatPr defaultColWidth="0" defaultRowHeight="15" zeroHeight="1"/>
  <cols>
    <col min="1" max="1" width="1.421875" style="1" customWidth="1"/>
    <col min="2" max="2" width="32.421875" style="1" customWidth="1"/>
    <col min="3" max="4" width="17.28125" style="1" customWidth="1"/>
    <col min="5" max="5" width="1.421875" style="7" customWidth="1"/>
    <col min="6" max="16384" width="9.00390625" style="1" hidden="1" customWidth="1"/>
  </cols>
  <sheetData>
    <row r="1" spans="1:5" ht="17.25">
      <c r="A1" s="68"/>
      <c r="B1" s="213" t="s">
        <v>80</v>
      </c>
      <c r="C1" s="213"/>
      <c r="D1" s="213"/>
      <c r="E1" s="69"/>
    </row>
    <row r="2" spans="1:5" ht="5.25" customHeight="1">
      <c r="A2" s="35"/>
      <c r="B2" s="69"/>
      <c r="C2" s="69"/>
      <c r="D2" s="69"/>
      <c r="E2" s="69"/>
    </row>
    <row r="3" spans="1:5" ht="13.5">
      <c r="A3" s="70"/>
      <c r="B3" s="71" t="s">
        <v>57</v>
      </c>
      <c r="C3" s="72"/>
      <c r="D3" s="72"/>
      <c r="E3" s="70"/>
    </row>
    <row r="4" spans="1:5" ht="13.5">
      <c r="A4" s="70"/>
      <c r="B4" s="3" t="s">
        <v>45</v>
      </c>
      <c r="C4" s="151">
        <f>'導入量'!I8</f>
        <v>0</v>
      </c>
      <c r="D4" s="140" t="str">
        <f>"["&amp;'調査票'!D10&amp;"]"</f>
        <v>[記入してください]</v>
      </c>
      <c r="E4" s="69"/>
    </row>
    <row r="5" spans="1:5" ht="13.5">
      <c r="A5" s="70"/>
      <c r="B5" s="3" t="s">
        <v>51</v>
      </c>
      <c r="C5" s="141">
        <f>IF($C$27="Ⅰ[想定削減率]",'削減原単位'!E32,IF($C$27="Ⅱ[エネルギー使用量差]",'削減原単位'!E45,IF($C$27="Ⅲ[再生可能エネルギー供給量]",'削減原単位'!E56,0)))/1000</f>
        <v>0</v>
      </c>
      <c r="D5" s="142" t="str">
        <f>"[tCO2/"&amp;'調査票'!D10&amp;"]"</f>
        <v>[tCO2/記入してください]</v>
      </c>
      <c r="E5" s="69"/>
    </row>
    <row r="6" spans="1:5" ht="13.5">
      <c r="A6" s="70"/>
      <c r="B6" s="13" t="s">
        <v>50</v>
      </c>
      <c r="C6" s="150">
        <f>C4*C5</f>
        <v>0</v>
      </c>
      <c r="D6" s="142" t="s">
        <v>55</v>
      </c>
      <c r="E6" s="69"/>
    </row>
    <row r="7" spans="1:5" s="7" customFormat="1" ht="5.25" customHeight="1">
      <c r="A7" s="70"/>
      <c r="B7" s="50"/>
      <c r="C7" s="107"/>
      <c r="D7" s="73"/>
      <c r="E7" s="69"/>
    </row>
    <row r="8" spans="1:5" s="7" customFormat="1" ht="13.5">
      <c r="A8" s="70"/>
      <c r="B8" s="74" t="s">
        <v>58</v>
      </c>
      <c r="C8" s="108"/>
      <c r="D8" s="71"/>
      <c r="E8" s="70"/>
    </row>
    <row r="9" spans="1:5" ht="13.5">
      <c r="A9" s="70"/>
      <c r="B9" s="13" t="s">
        <v>28</v>
      </c>
      <c r="C9" s="149">
        <f>IF($C$26="A[ストック数]",'導入量'!D38,IF($C$26="B[フロー数（販売数）]",'導入量'!D60,IF($C$26="C[供給数]",'導入量'!D76,0)))</f>
        <v>0</v>
      </c>
      <c r="D9" s="140" t="str">
        <f>"["&amp;'調査票'!D10&amp;"]"</f>
        <v>[記入してください]</v>
      </c>
      <c r="E9" s="69"/>
    </row>
    <row r="10" spans="1:5" ht="13.5">
      <c r="A10" s="70"/>
      <c r="B10" s="13" t="s">
        <v>52</v>
      </c>
      <c r="C10" s="149">
        <f>IF($C$27="Ⅰ[想定削減率]",'削減原単位'!K32,IF($C$27="Ⅱ[エネルギー使用量差]",'削減原単位'!K45,IF($C$27="Ⅲ[再生可能エネルギー供給量]",'削減原単位'!K56,0)))*C9/1000</f>
        <v>0</v>
      </c>
      <c r="D10" s="142" t="s">
        <v>56</v>
      </c>
      <c r="E10" s="69"/>
    </row>
    <row r="11" spans="1:5" ht="13.5">
      <c r="A11" s="70"/>
      <c r="B11" s="13" t="s">
        <v>53</v>
      </c>
      <c r="C11" s="150">
        <f>IF($C$26="A[ストック数]",'導入量'!E38,IF($C$26="B[フロー数（販売数）]",'導入量'!E60,IF($C$26="C[供給数]",'導入量'!E76,0)))</f>
        <v>0</v>
      </c>
      <c r="D11" s="142" t="str">
        <f>"["&amp;'調査票'!D10&amp;"]"</f>
        <v>[記入してください]</v>
      </c>
      <c r="E11" s="69"/>
    </row>
    <row r="12" spans="1:5" ht="13.5">
      <c r="A12" s="70"/>
      <c r="B12" s="13" t="s">
        <v>54</v>
      </c>
      <c r="C12" s="150">
        <f>IF($C$27="Ⅰ[想定削減率]",'削減原単位'!M32,IF($C$27="Ⅱ[エネルギー使用量差]",'削減原単位'!M45,IF($C$27="Ⅲ[再生可能エネルギー供給量]",'削減原単位'!M56,0)))*C11/1000</f>
        <v>0</v>
      </c>
      <c r="D12" s="142" t="s">
        <v>19</v>
      </c>
      <c r="E12" s="69"/>
    </row>
    <row r="13" spans="1:5" s="7" customFormat="1" ht="5.25" customHeight="1">
      <c r="A13" s="70"/>
      <c r="B13" s="45"/>
      <c r="C13" s="75"/>
      <c r="D13" s="73"/>
      <c r="E13" s="69"/>
    </row>
    <row r="14" spans="1:5" ht="13.5">
      <c r="A14" s="70"/>
      <c r="B14" s="74" t="s">
        <v>59</v>
      </c>
      <c r="C14" s="70"/>
      <c r="D14" s="72"/>
      <c r="E14" s="70"/>
    </row>
    <row r="15" spans="1:5" ht="27" customHeight="1">
      <c r="A15" s="45"/>
      <c r="B15" s="64" t="s">
        <v>0</v>
      </c>
      <c r="C15" s="80">
        <f>'調査票'!C4</f>
        <v>0</v>
      </c>
      <c r="D15" s="81"/>
      <c r="E15" s="69"/>
    </row>
    <row r="16" spans="1:5" ht="13.5">
      <c r="A16" s="45"/>
      <c r="B16" s="65" t="s">
        <v>123</v>
      </c>
      <c r="C16" s="161">
        <f>'調査票'!C5</f>
        <v>0</v>
      </c>
      <c r="D16" s="81" t="s">
        <v>104</v>
      </c>
      <c r="E16" s="69"/>
    </row>
    <row r="17" spans="1:5" ht="13.5">
      <c r="A17" s="45"/>
      <c r="B17" s="64" t="s">
        <v>9</v>
      </c>
      <c r="C17" s="80" t="str">
        <f>""&amp;'調査票'!E5&amp;"～"&amp;'調査票'!E6&amp;""</f>
        <v>選択してください～選択してください</v>
      </c>
      <c r="D17" s="81"/>
      <c r="E17" s="69"/>
    </row>
    <row r="18" spans="1:5" ht="13.5">
      <c r="A18" s="45"/>
      <c r="B18" s="65" t="s">
        <v>118</v>
      </c>
      <c r="C18" s="80">
        <f>'調査票'!C7</f>
        <v>0</v>
      </c>
      <c r="D18" s="81" t="s">
        <v>104</v>
      </c>
      <c r="E18" s="69"/>
    </row>
    <row r="19" spans="1:5" ht="13.5">
      <c r="A19" s="45"/>
      <c r="B19" s="65" t="s">
        <v>43</v>
      </c>
      <c r="C19" s="161" t="str">
        <f>'調査票'!D10</f>
        <v>記入してください</v>
      </c>
      <c r="D19" s="81"/>
      <c r="E19" s="69"/>
    </row>
    <row r="20" spans="1:5" ht="13.5">
      <c r="A20" s="45"/>
      <c r="B20" s="65" t="s">
        <v>84</v>
      </c>
      <c r="C20" s="80" t="str">
        <f>'調査票'!E11</f>
        <v>選択してください</v>
      </c>
      <c r="D20" s="81"/>
      <c r="E20" s="69"/>
    </row>
    <row r="21" spans="1:5" ht="13.5">
      <c r="A21" s="45"/>
      <c r="B21" s="65" t="s">
        <v>42</v>
      </c>
      <c r="C21" s="80" t="str">
        <f>'調査票'!E12</f>
        <v>選択してください</v>
      </c>
      <c r="D21" s="81"/>
      <c r="E21" s="69"/>
    </row>
    <row r="22" spans="1:5" ht="13.5">
      <c r="A22" s="45"/>
      <c r="B22" s="65" t="s">
        <v>46</v>
      </c>
      <c r="C22" s="80" t="str">
        <f>'調査票'!E13</f>
        <v>選択してください</v>
      </c>
      <c r="D22" s="81" t="s">
        <v>105</v>
      </c>
      <c r="E22" s="69"/>
    </row>
    <row r="23" spans="1:5" ht="13.5">
      <c r="A23" s="45"/>
      <c r="B23" s="65" t="s">
        <v>30</v>
      </c>
      <c r="C23" s="80" t="str">
        <f>'調査票'!E14</f>
        <v>選択してください</v>
      </c>
      <c r="D23" s="81"/>
      <c r="E23" s="69"/>
    </row>
    <row r="24" spans="1:5" ht="27">
      <c r="A24" s="45"/>
      <c r="B24" s="66" t="s">
        <v>65</v>
      </c>
      <c r="C24" s="80" t="str">
        <f>'調査票'!E15</f>
        <v>同上</v>
      </c>
      <c r="D24" s="81"/>
      <c r="E24" s="69"/>
    </row>
    <row r="25" spans="1:5" ht="27">
      <c r="A25" s="45"/>
      <c r="B25" s="66" t="s">
        <v>66</v>
      </c>
      <c r="C25" s="80" t="str">
        <f>'調査票'!E16</f>
        <v>同上</v>
      </c>
      <c r="D25" s="81"/>
      <c r="E25" s="69"/>
    </row>
    <row r="26" spans="1:5" ht="13.5">
      <c r="A26" s="70"/>
      <c r="B26" s="65" t="s">
        <v>24</v>
      </c>
      <c r="C26" s="253" t="str">
        <f>'調査票'!E19</f>
        <v>選択してください</v>
      </c>
      <c r="D26" s="254"/>
      <c r="E26" s="69"/>
    </row>
    <row r="27" spans="1:5" ht="13.5">
      <c r="A27" s="70"/>
      <c r="B27" s="65" t="s">
        <v>25</v>
      </c>
      <c r="C27" s="253" t="str">
        <f>'調査票'!E20</f>
        <v>選択してください</v>
      </c>
      <c r="D27" s="254"/>
      <c r="E27" s="69"/>
    </row>
    <row r="28" spans="1:5" ht="13.5">
      <c r="A28" s="69"/>
      <c r="B28" s="76" t="s">
        <v>20</v>
      </c>
      <c r="C28" s="69"/>
      <c r="D28" s="69"/>
      <c r="E28" s="69"/>
    </row>
    <row r="29" spans="1:4" ht="13.5" hidden="1">
      <c r="A29" s="7"/>
      <c r="B29" s="7"/>
      <c r="C29" s="7"/>
      <c r="D29" s="7"/>
    </row>
    <row r="30" spans="1:4" ht="13.5" hidden="1">
      <c r="A30" s="7"/>
      <c r="B30" s="7"/>
      <c r="C30" s="7"/>
      <c r="D30" s="7"/>
    </row>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sheetData>
  <sheetProtection/>
  <mergeCells count="3">
    <mergeCell ref="B1:D1"/>
    <mergeCell ref="C26:D26"/>
    <mergeCell ref="C27:D2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0" defaultRowHeight="13.5" customHeight="1" zeroHeight="1"/>
  <cols>
    <col min="1" max="1" width="1.1484375" style="11" customWidth="1"/>
    <col min="2" max="9" width="9.421875" style="11" customWidth="1"/>
    <col min="10" max="10" width="1.421875" style="11" customWidth="1"/>
    <col min="11" max="16384" width="8.8515625" style="11" hidden="1" customWidth="1"/>
  </cols>
  <sheetData>
    <row r="1" spans="1:10" ht="17.25">
      <c r="A1" s="35"/>
      <c r="B1" s="213" t="s">
        <v>77</v>
      </c>
      <c r="C1" s="213"/>
      <c r="D1" s="213"/>
      <c r="E1" s="213"/>
      <c r="F1" s="213"/>
      <c r="G1" s="213"/>
      <c r="H1" s="213"/>
      <c r="I1" s="213"/>
      <c r="J1" s="35"/>
    </row>
    <row r="2" spans="1:10" ht="5.25" customHeight="1">
      <c r="A2" s="35"/>
      <c r="B2" s="102"/>
      <c r="C2" s="102"/>
      <c r="D2" s="102"/>
      <c r="E2" s="102"/>
      <c r="F2" s="102"/>
      <c r="G2" s="102"/>
      <c r="H2" s="102"/>
      <c r="I2" s="102"/>
      <c r="J2" s="35"/>
    </row>
    <row r="3" spans="1:10" ht="13.5">
      <c r="A3" s="35"/>
      <c r="B3" s="19" t="s">
        <v>36</v>
      </c>
      <c r="C3" s="18"/>
      <c r="D3" s="18"/>
      <c r="E3" s="18"/>
      <c r="F3" s="18"/>
      <c r="G3" s="18"/>
      <c r="H3" s="18"/>
      <c r="I3" s="18"/>
      <c r="J3" s="35"/>
    </row>
    <row r="4" spans="1:10" ht="13.5">
      <c r="A4" s="35"/>
      <c r="B4" s="19" t="s">
        <v>37</v>
      </c>
      <c r="C4" s="18"/>
      <c r="D4" s="18"/>
      <c r="E4" s="18"/>
      <c r="F4" s="18"/>
      <c r="G4" s="18"/>
      <c r="H4" s="18"/>
      <c r="I4" s="18"/>
      <c r="J4" s="35"/>
    </row>
    <row r="5" spans="1:10" ht="13.5">
      <c r="A5" s="35"/>
      <c r="B5" s="19" t="s">
        <v>38</v>
      </c>
      <c r="C5" s="18"/>
      <c r="D5" s="18"/>
      <c r="E5" s="18"/>
      <c r="F5" s="18"/>
      <c r="G5" s="18"/>
      <c r="H5" s="18"/>
      <c r="I5" s="18"/>
      <c r="J5" s="35"/>
    </row>
    <row r="6" spans="1:10" ht="13.5">
      <c r="A6" s="35"/>
      <c r="B6" s="19" t="s">
        <v>23</v>
      </c>
      <c r="C6" s="18"/>
      <c r="D6" s="18"/>
      <c r="E6" s="18"/>
      <c r="F6" s="18"/>
      <c r="G6" s="18"/>
      <c r="H6" s="18"/>
      <c r="I6" s="18"/>
      <c r="J6" s="35"/>
    </row>
    <row r="7" spans="1:10" ht="13.5">
      <c r="A7" s="35"/>
      <c r="B7" s="35"/>
      <c r="C7" s="35"/>
      <c r="D7" s="35"/>
      <c r="E7" s="35"/>
      <c r="F7" s="35"/>
      <c r="G7" s="35"/>
      <c r="H7" s="35"/>
      <c r="I7" s="35"/>
      <c r="J7" s="35"/>
    </row>
    <row r="8" spans="1:10" ht="13.5">
      <c r="A8" s="35"/>
      <c r="J8" s="35"/>
    </row>
    <row r="9" spans="1:10" ht="13.5">
      <c r="A9" s="35"/>
      <c r="J9" s="35"/>
    </row>
    <row r="10" spans="1:10" ht="13.5">
      <c r="A10" s="35"/>
      <c r="J10" s="35"/>
    </row>
    <row r="11" spans="1:10" ht="13.5">
      <c r="A11" s="35"/>
      <c r="J11" s="35"/>
    </row>
    <row r="12" spans="1:10" ht="13.5">
      <c r="A12" s="35"/>
      <c r="J12" s="35"/>
    </row>
    <row r="13" spans="1:10" ht="13.5">
      <c r="A13" s="35"/>
      <c r="J13" s="35"/>
    </row>
    <row r="14" spans="1:10" ht="13.5">
      <c r="A14" s="35"/>
      <c r="J14" s="35"/>
    </row>
    <row r="15" spans="1:10" ht="13.5">
      <c r="A15" s="35"/>
      <c r="J15" s="35"/>
    </row>
    <row r="16" spans="1:10" ht="13.5">
      <c r="A16" s="35"/>
      <c r="J16" s="35"/>
    </row>
    <row r="17" spans="1:10" ht="13.5">
      <c r="A17" s="35"/>
      <c r="J17" s="35"/>
    </row>
    <row r="18" spans="1:10" ht="13.5">
      <c r="A18" s="35"/>
      <c r="J18" s="35"/>
    </row>
    <row r="19" spans="1:10" ht="13.5">
      <c r="A19" s="35"/>
      <c r="J19" s="35"/>
    </row>
    <row r="20" spans="1:10" ht="13.5">
      <c r="A20" s="35"/>
      <c r="J20" s="35"/>
    </row>
    <row r="21" spans="1:10" ht="13.5">
      <c r="A21" s="35"/>
      <c r="J21" s="35"/>
    </row>
    <row r="22" spans="1:10" ht="13.5">
      <c r="A22" s="35"/>
      <c r="J22" s="35"/>
    </row>
    <row r="23" spans="1:10" ht="13.5">
      <c r="A23" s="35"/>
      <c r="J23" s="35"/>
    </row>
    <row r="24" spans="1:10" ht="13.5">
      <c r="A24" s="35"/>
      <c r="J24" s="35"/>
    </row>
    <row r="25" spans="1:10" ht="13.5">
      <c r="A25" s="35"/>
      <c r="B25" s="35"/>
      <c r="C25" s="35"/>
      <c r="D25" s="35"/>
      <c r="E25" s="35"/>
      <c r="F25" s="35"/>
      <c r="G25" s="35"/>
      <c r="H25" s="35"/>
      <c r="I25" s="35"/>
      <c r="J25" s="35"/>
    </row>
    <row r="26" ht="13.5" hidden="1"/>
    <row r="27" ht="13.5"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sheetData>
  <sheetProtection/>
  <mergeCells count="1">
    <mergeCell ref="B1:I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0" defaultRowHeight="15" zeroHeight="1"/>
  <cols>
    <col min="1" max="1" width="1.1484375" style="11" customWidth="1"/>
    <col min="2" max="9" width="9.421875" style="11" customWidth="1"/>
    <col min="10" max="10" width="1.421875" style="11" customWidth="1"/>
    <col min="11" max="16384" width="8.8515625" style="11" hidden="1" customWidth="1"/>
  </cols>
  <sheetData>
    <row r="1" spans="1:10" ht="17.25">
      <c r="A1" s="35"/>
      <c r="B1" s="213" t="s">
        <v>78</v>
      </c>
      <c r="C1" s="213"/>
      <c r="D1" s="213"/>
      <c r="E1" s="213"/>
      <c r="F1" s="213"/>
      <c r="G1" s="213"/>
      <c r="H1" s="213"/>
      <c r="I1" s="213"/>
      <c r="J1" s="35"/>
    </row>
    <row r="2" spans="1:10" ht="5.25" customHeight="1">
      <c r="A2" s="35"/>
      <c r="B2" s="102"/>
      <c r="C2" s="102"/>
      <c r="D2" s="102"/>
      <c r="E2" s="102"/>
      <c r="F2" s="102"/>
      <c r="G2" s="102"/>
      <c r="H2" s="102"/>
      <c r="I2" s="102"/>
      <c r="J2" s="35"/>
    </row>
    <row r="3" spans="1:10" ht="13.5">
      <c r="A3" s="35"/>
      <c r="B3" s="19" t="s">
        <v>39</v>
      </c>
      <c r="C3" s="18"/>
      <c r="D3" s="18"/>
      <c r="E3" s="18"/>
      <c r="F3" s="18"/>
      <c r="G3" s="18"/>
      <c r="H3" s="18"/>
      <c r="I3" s="18"/>
      <c r="J3" s="35"/>
    </row>
    <row r="4" spans="1:10" ht="13.5">
      <c r="A4" s="35"/>
      <c r="B4" s="19" t="s">
        <v>40</v>
      </c>
      <c r="C4" s="18"/>
      <c r="D4" s="18"/>
      <c r="E4" s="18"/>
      <c r="F4" s="18"/>
      <c r="G4" s="18"/>
      <c r="H4" s="18"/>
      <c r="I4" s="18"/>
      <c r="J4" s="35"/>
    </row>
    <row r="5" spans="1:10" ht="13.5" customHeight="1">
      <c r="A5" s="35"/>
      <c r="B5" s="35"/>
      <c r="C5" s="35"/>
      <c r="D5" s="35"/>
      <c r="E5" s="35"/>
      <c r="F5" s="35"/>
      <c r="G5" s="35"/>
      <c r="H5" s="35"/>
      <c r="I5" s="35"/>
      <c r="J5" s="35"/>
    </row>
    <row r="6" spans="1:10" ht="13.5">
      <c r="A6" s="35"/>
      <c r="J6" s="35"/>
    </row>
    <row r="7" spans="1:10" ht="13.5">
      <c r="A7" s="35"/>
      <c r="J7" s="35"/>
    </row>
    <row r="8" spans="1:10" ht="13.5">
      <c r="A8" s="35"/>
      <c r="J8" s="35"/>
    </row>
    <row r="9" spans="1:10" ht="13.5">
      <c r="A9" s="35"/>
      <c r="J9" s="35"/>
    </row>
    <row r="10" spans="1:10" ht="13.5">
      <c r="A10" s="35"/>
      <c r="J10" s="35"/>
    </row>
    <row r="11" spans="1:10" ht="13.5">
      <c r="A11" s="35"/>
      <c r="J11" s="35"/>
    </row>
    <row r="12" spans="1:10" ht="13.5">
      <c r="A12" s="35"/>
      <c r="J12" s="35"/>
    </row>
    <row r="13" spans="1:10" ht="13.5">
      <c r="A13" s="35"/>
      <c r="J13" s="35"/>
    </row>
    <row r="14" spans="1:10" ht="13.5">
      <c r="A14" s="35"/>
      <c r="J14" s="35"/>
    </row>
    <row r="15" spans="1:10" ht="13.5">
      <c r="A15" s="35"/>
      <c r="J15" s="35"/>
    </row>
    <row r="16" spans="1:10" ht="13.5">
      <c r="A16" s="35"/>
      <c r="J16" s="35"/>
    </row>
    <row r="17" spans="1:10" ht="13.5">
      <c r="A17" s="35"/>
      <c r="J17" s="35"/>
    </row>
    <row r="18" spans="1:10" ht="13.5">
      <c r="A18" s="35"/>
      <c r="J18" s="35"/>
    </row>
    <row r="19" spans="1:10" ht="13.5">
      <c r="A19" s="35"/>
      <c r="J19" s="35"/>
    </row>
    <row r="20" spans="1:10" ht="13.5">
      <c r="A20" s="35"/>
      <c r="J20" s="35"/>
    </row>
    <row r="21" spans="1:10" ht="13.5">
      <c r="A21" s="35"/>
      <c r="J21" s="35"/>
    </row>
    <row r="22" spans="1:10" ht="13.5">
      <c r="A22" s="35"/>
      <c r="J22" s="35"/>
    </row>
    <row r="23" spans="1:10" ht="13.5">
      <c r="A23" s="35"/>
      <c r="J23" s="35"/>
    </row>
    <row r="24" spans="1:10" ht="13.5">
      <c r="A24" s="35"/>
      <c r="J24" s="35"/>
    </row>
    <row r="25" spans="1:10" ht="13.5">
      <c r="A25" s="35"/>
      <c r="B25" s="35"/>
      <c r="C25" s="35"/>
      <c r="D25" s="35"/>
      <c r="E25" s="35"/>
      <c r="F25" s="35"/>
      <c r="G25" s="35"/>
      <c r="H25" s="35"/>
      <c r="I25" s="35"/>
      <c r="J25" s="35"/>
    </row>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sheetData>
  <sheetProtection/>
  <mergeCells count="1">
    <mergeCell ref="B1:I1"/>
  </mergeCells>
  <printOptions/>
  <pageMargins left="0.787" right="0.787" top="0.984" bottom="0.984"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cp:lastModifiedBy>
  <cp:lastPrinted>2012-04-23T07:07:33Z</cp:lastPrinted>
  <dcterms:created xsi:type="dcterms:W3CDTF">2010-10-12T10:47:28Z</dcterms:created>
  <dcterms:modified xsi:type="dcterms:W3CDTF">2014-03-26T04:56:49Z</dcterms:modified>
  <cp:category/>
  <cp:version/>
  <cp:contentType/>
  <cp:contentStatus/>
</cp:coreProperties>
</file>