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06" windowWidth="16605" windowHeight="9435" activeTab="0"/>
  </bookViews>
  <sheets>
    <sheet name="24" sheetId="1" r:id="rId1"/>
  </sheets>
  <externalReferences>
    <externalReference r:id="rId4"/>
  </externalReferences>
  <definedNames>
    <definedName name="_xlnm.Print_Area" localSheetId="0">'24'!$A$1:$M$37</definedName>
    <definedName name="TA104_ふっ素ほう素">#REF!</definedName>
  </definedNames>
  <calcPr fullCalcOnLoad="1"/>
</workbook>
</file>

<file path=xl/sharedStrings.xml><?xml version="1.0" encoding="utf-8"?>
<sst xmlns="http://schemas.openxmlformats.org/spreadsheetml/2006/main" count="55" uniqueCount="47">
  <si>
    <t>注１）硝酸性窒素及び亜硝酸性窒素、ふっ素ならびにほう素は平成11年度から全国的に水質測定を開始。
　２） ふっ素及びほう素の環境基準は、海域には適用されない。これら２項目に係る海域の測定地点数は、（　）内に参考までに記載したが、環境基準の評価からは除外し、合計欄にも含まれない。また、河川及び湖沼においても、海水の影響により環境基準を超過した地点を除いた地点数を記載しているが、下段（　）内に、これらを含めた地点数を参考までに記載した。
　３） 合計欄の超過地点数は、のべ地点数であり、同一地点において複数項目の環境基準を超えた場合には、それぞれの項目において、超過地点数を１として集計した。
出典：環境省水・大気環境局水環境課「公共用水域水質測定結果」</t>
  </si>
  <si>
    <t>ｶﾄﾞﾐｳﾑ</t>
  </si>
  <si>
    <t>全ｼｱﾝ</t>
  </si>
  <si>
    <t>鉛</t>
  </si>
  <si>
    <t>六価ｸﾛﾑ</t>
  </si>
  <si>
    <t>砒素</t>
  </si>
  <si>
    <t>総水銀</t>
  </si>
  <si>
    <t>ｱﾙｷﾙ水銀</t>
  </si>
  <si>
    <t>PCB</t>
  </si>
  <si>
    <t>ｼﾞｸﾛﾛﾒﾀﾝ</t>
  </si>
  <si>
    <t>四塩化炭素</t>
  </si>
  <si>
    <t>1,2-ｼﾞｸﾛﾛｴﾀﾝ</t>
  </si>
  <si>
    <t>1,1-ｼﾞｸﾛﾛｴﾁﾚﾝ</t>
  </si>
  <si>
    <t>ｼｽ-1,2-ｼﾞｸﾛﾛｴﾁﾚﾝ</t>
  </si>
  <si>
    <t>1,1,1-ﾄﾘｸﾛﾛｴﾀﾝ</t>
  </si>
  <si>
    <t>1,1,2-ﾄﾘｸﾛﾛｴﾀﾝ</t>
  </si>
  <si>
    <t>ﾄﾘｸﾛﾛｴﾁﾚﾝ</t>
  </si>
  <si>
    <t>ﾃﾄﾗｸﾛﾛｴﾁﾚﾝ</t>
  </si>
  <si>
    <t>1,3-ｼﾞｸﾛﾛﾌﾟﾛﾍﾟﾝ</t>
  </si>
  <si>
    <t>ﾁｳﾗﾑ</t>
  </si>
  <si>
    <t>ｼﾏｼﾞﾝ</t>
  </si>
  <si>
    <t>ﾁｵﾍﾞﾝｶﾙﾌﾞ</t>
  </si>
  <si>
    <t>ﾍﾞﾝｾﾞﾝ</t>
  </si>
  <si>
    <t>ｾﾚﾝ</t>
  </si>
  <si>
    <t>ふっ素</t>
  </si>
  <si>
    <t>ほう素</t>
  </si>
  <si>
    <t xml:space="preserve">-   </t>
  </si>
  <si>
    <t>平成21年度</t>
  </si>
  <si>
    <t>平成22年度</t>
  </si>
  <si>
    <t>5.4　健康項目の環境基準達成状況（非達成率）（平成22年度）</t>
  </si>
  <si>
    <t>河川</t>
  </si>
  <si>
    <t>湖沼</t>
  </si>
  <si>
    <t>海域</t>
  </si>
  <si>
    <t>全体</t>
  </si>
  <si>
    <t>a：超過地点数</t>
  </si>
  <si>
    <t>b：調査地点数</t>
  </si>
  <si>
    <t>a：超過地点数</t>
  </si>
  <si>
    <t>ｂ：調査地点数</t>
  </si>
  <si>
    <t>ａ：超過地点数</t>
  </si>
  <si>
    <t>ｂ：調査地点数</t>
  </si>
  <si>
    <t>a：超過地点数</t>
  </si>
  <si>
    <t>a/b　　　（％）</t>
  </si>
  <si>
    <t>ｂ：調査地点数</t>
  </si>
  <si>
    <t>a/b　　　（％）</t>
  </si>
  <si>
    <t>硝酸性窒素及び
亜硝酸性窒素</t>
  </si>
  <si>
    <t>1,4-ジオキサン</t>
  </si>
  <si>
    <t>合計（のべ地点数）</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</si>
</sst>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Red]\(0.00\)"/>
    <numFmt numFmtId="179" formatCode="\(#,###\)"/>
    <numFmt numFmtId="180" formatCode="0.0_ "/>
    <numFmt numFmtId="181" formatCode="0.00_ "/>
    <numFmt numFmtId="182" formatCode="0_);\(0\)"/>
    <numFmt numFmtId="183" formatCode="#,##0_);\(#,##0\)"/>
    <numFmt numFmtId="184" formatCode="#,##0_);[Red]\(#,##0\)"/>
    <numFmt numFmtId="185" formatCode="\(##,##0\)"/>
    <numFmt numFmtId="186" formatCode="0.0"/>
    <numFmt numFmtId="187" formatCode="0.000"/>
    <numFmt numFmtId="188" formatCode="0.0000"/>
    <numFmt numFmtId="189" formatCode="0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0.00_);\(0.00\)"/>
    <numFmt numFmtId="195" formatCode="0\ "/>
    <numFmt numFmtId="196" formatCode="&quot;$&quot;#,##0_);\(&quot;$&quot;#,##0\)"/>
    <numFmt numFmtId="197" formatCode="&quot;$&quot;#,##0_);[Red]\(&quot;$&quot;#,##0\)"/>
    <numFmt numFmtId="198" formatCode="&quot;$&quot;#,##0.00_);\(&quot;$&quot;#,##0.00\)"/>
    <numFmt numFmtId="199" formatCode="&quot;$&quot;#,##0.00_);[Red]\(&quot;$&quot;#,##0.00\)"/>
    <numFmt numFmtId="200" formatCode="dddd\,\ mmmm\ dd\,\ yyyy"/>
    <numFmt numFmtId="201" formatCode="[$-FC11]g/&quot;標&quot;&quot;準&quot;"/>
    <numFmt numFmtId="202" formatCode="\(\ 0\ \)"/>
    <numFmt numFmtId="203" formatCode="\(\ 0\ \)\ \ "/>
    <numFmt numFmtId="204" formatCode="\(\ 0\ \)\ \ \ \ "/>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mmmm\ d\,\ yyyy"/>
    <numFmt numFmtId="214" formatCode="g/&quot;標&quot;&quot;準&quot;"/>
    <numFmt numFmtId="215" formatCode="[$-411]g/&quot;標&quot;&quot;準&quot;"/>
  </numFmts>
  <fonts count="44">
    <font>
      <sz val="11"/>
      <name val="ＭＳ Ｐゴシック"/>
      <family val="3"/>
    </font>
    <font>
      <sz val="6"/>
      <name val="ＭＳ Ｐゴシック"/>
      <family val="3"/>
    </font>
    <font>
      <sz val="11"/>
      <color indexed="8"/>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style="medium"/>
    </border>
    <border>
      <left style="thin"/>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2" fillId="0" borderId="0">
      <alignment/>
      <protection/>
    </xf>
    <xf numFmtId="0" fontId="8" fillId="0" borderId="0" applyNumberFormat="0" applyFill="0" applyBorder="0" applyAlignment="0" applyProtection="0"/>
    <xf numFmtId="0" fontId="43" fillId="29" borderId="0" applyNumberFormat="0" applyBorder="0" applyAlignment="0" applyProtection="0"/>
  </cellStyleXfs>
  <cellXfs count="8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vertical="center"/>
    </xf>
    <xf numFmtId="0" fontId="3" fillId="0" borderId="0" xfId="0" applyFont="1" applyFill="1" applyAlignment="1">
      <alignment wrapText="1"/>
    </xf>
    <xf numFmtId="0" fontId="6"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3" fillId="0" borderId="10" xfId="61" applyFont="1" applyFill="1" applyBorder="1" applyAlignment="1">
      <alignment horizontal="center" vertical="center" wrapText="1"/>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left" vertical="center" wrapText="1"/>
      <protection/>
    </xf>
    <xf numFmtId="183" fontId="3" fillId="0" borderId="16" xfId="61" applyNumberFormat="1" applyFont="1" applyFill="1" applyBorder="1" applyAlignment="1">
      <alignment horizontal="right" vertical="center"/>
      <protection/>
    </xf>
    <xf numFmtId="183" fontId="3" fillId="0" borderId="17" xfId="49" applyNumberFormat="1" applyFont="1" applyFill="1" applyBorder="1" applyAlignment="1">
      <alignment horizontal="right" vertical="center"/>
    </xf>
    <xf numFmtId="183" fontId="3" fillId="0" borderId="18" xfId="61" applyNumberFormat="1" applyFont="1" applyFill="1" applyBorder="1" applyAlignment="1">
      <alignment horizontal="right" vertical="center"/>
      <protection/>
    </xf>
    <xf numFmtId="183" fontId="3" fillId="0" borderId="19" xfId="49" applyNumberFormat="1" applyFont="1" applyFill="1" applyBorder="1" applyAlignment="1">
      <alignment horizontal="right" vertical="center"/>
    </xf>
    <xf numFmtId="183" fontId="3" fillId="0" borderId="20" xfId="49" applyNumberFormat="1" applyFont="1" applyFill="1" applyBorder="1" applyAlignment="1">
      <alignment horizontal="right" vertical="center"/>
    </xf>
    <xf numFmtId="189" fontId="3" fillId="0" borderId="21" xfId="61" applyNumberFormat="1" applyFont="1" applyFill="1" applyBorder="1" applyAlignment="1">
      <alignment horizontal="right" vertical="center"/>
      <protection/>
    </xf>
    <xf numFmtId="176" fontId="3" fillId="0" borderId="17" xfId="61" applyNumberFormat="1" applyFont="1" applyFill="1" applyBorder="1" applyAlignment="1">
      <alignment horizontal="right" vertical="center"/>
      <protection/>
    </xf>
    <xf numFmtId="0" fontId="3" fillId="0" borderId="22" xfId="61" applyFont="1" applyFill="1" applyBorder="1" applyAlignment="1">
      <alignment horizontal="left" vertical="center" wrapText="1"/>
      <protection/>
    </xf>
    <xf numFmtId="183" fontId="3" fillId="0" borderId="23" xfId="61" applyNumberFormat="1" applyFont="1" applyFill="1" applyBorder="1" applyAlignment="1">
      <alignment horizontal="right" vertical="center"/>
      <protection/>
    </xf>
    <xf numFmtId="183" fontId="3" fillId="0" borderId="24" xfId="49" applyNumberFormat="1" applyFont="1" applyFill="1" applyBorder="1" applyAlignment="1">
      <alignment horizontal="right" vertical="center"/>
    </xf>
    <xf numFmtId="183" fontId="3" fillId="0" borderId="25" xfId="61" applyNumberFormat="1" applyFont="1" applyFill="1" applyBorder="1" applyAlignment="1">
      <alignment horizontal="right" vertical="center"/>
      <protection/>
    </xf>
    <xf numFmtId="183" fontId="3" fillId="0" borderId="26" xfId="49" applyNumberFormat="1" applyFont="1" applyFill="1" applyBorder="1" applyAlignment="1">
      <alignment horizontal="right" vertical="center"/>
    </xf>
    <xf numFmtId="183" fontId="3" fillId="0" borderId="27" xfId="49" applyNumberFormat="1" applyFont="1" applyFill="1" applyBorder="1" applyAlignment="1">
      <alignment horizontal="right" vertical="center"/>
    </xf>
    <xf numFmtId="189" fontId="3" fillId="0" borderId="24" xfId="61" applyNumberFormat="1" applyFont="1" applyFill="1" applyBorder="1" applyAlignment="1">
      <alignment horizontal="right" vertical="center"/>
      <protection/>
    </xf>
    <xf numFmtId="176" fontId="3" fillId="0" borderId="24" xfId="61" applyNumberFormat="1" applyFont="1" applyFill="1" applyBorder="1" applyAlignment="1">
      <alignment horizontal="right" vertical="center"/>
      <protection/>
    </xf>
    <xf numFmtId="181" fontId="3" fillId="0" borderId="24" xfId="61" applyNumberFormat="1" applyFont="1" applyFill="1" applyBorder="1" applyAlignment="1">
      <alignment horizontal="right" vertical="center"/>
      <protection/>
    </xf>
    <xf numFmtId="178" fontId="3" fillId="0" borderId="24" xfId="61" applyNumberFormat="1" applyFont="1" applyFill="1" applyBorder="1" applyAlignment="1">
      <alignment horizontal="right" vertical="center"/>
      <protection/>
    </xf>
    <xf numFmtId="0" fontId="3" fillId="0" borderId="28" xfId="61" applyFont="1" applyFill="1" applyBorder="1" applyAlignment="1">
      <alignment horizontal="left" vertical="center" wrapText="1"/>
      <protection/>
    </xf>
    <xf numFmtId="183" fontId="3" fillId="0" borderId="29" xfId="61" applyNumberFormat="1" applyFont="1" applyFill="1" applyBorder="1" applyAlignment="1">
      <alignment horizontal="right" vertical="center"/>
      <protection/>
    </xf>
    <xf numFmtId="183" fontId="3" fillId="0" borderId="30" xfId="49" applyNumberFormat="1" applyFont="1" applyFill="1" applyBorder="1" applyAlignment="1">
      <alignment horizontal="right" vertical="center"/>
    </xf>
    <xf numFmtId="183" fontId="3" fillId="0" borderId="10" xfId="61" applyNumberFormat="1" applyFont="1" applyFill="1" applyBorder="1" applyAlignment="1" quotePrefix="1">
      <alignment horizontal="right" vertical="center"/>
      <protection/>
    </xf>
    <xf numFmtId="183" fontId="3" fillId="0" borderId="11" xfId="49" applyNumberFormat="1" applyFont="1" applyFill="1" applyBorder="1" applyAlignment="1" quotePrefix="1">
      <alignment horizontal="right" vertical="center"/>
    </xf>
    <xf numFmtId="183" fontId="3" fillId="0" borderId="12" xfId="61" applyNumberFormat="1" applyFont="1" applyFill="1" applyBorder="1" applyAlignment="1">
      <alignment horizontal="right" vertical="center"/>
      <protection/>
    </xf>
    <xf numFmtId="181" fontId="3" fillId="0" borderId="11" xfId="61" applyNumberFormat="1" applyFont="1" applyFill="1" applyBorder="1" applyAlignment="1">
      <alignment horizontal="right" vertical="center"/>
      <protection/>
    </xf>
    <xf numFmtId="183" fontId="3" fillId="0" borderId="14" xfId="49" applyNumberFormat="1" applyFont="1" applyFill="1" applyBorder="1" applyAlignment="1">
      <alignment horizontal="right" vertical="center"/>
    </xf>
    <xf numFmtId="178" fontId="3" fillId="0" borderId="11" xfId="61" applyNumberFormat="1" applyFont="1" applyFill="1" applyBorder="1" applyAlignment="1">
      <alignment horizontal="right" vertical="center"/>
      <protection/>
    </xf>
    <xf numFmtId="0" fontId="3" fillId="0" borderId="31" xfId="61" applyFont="1" applyFill="1" applyBorder="1" applyAlignment="1">
      <alignment horizontal="left" vertical="center" wrapText="1"/>
      <protection/>
    </xf>
    <xf numFmtId="183" fontId="3" fillId="0" borderId="32" xfId="61" applyNumberFormat="1" applyFont="1" applyFill="1" applyBorder="1" applyAlignment="1">
      <alignment horizontal="right" vertical="center"/>
      <protection/>
    </xf>
    <xf numFmtId="183" fontId="3" fillId="0" borderId="33" xfId="49" applyNumberFormat="1" applyFont="1" applyFill="1" applyBorder="1" applyAlignment="1">
      <alignment horizontal="right" vertical="center"/>
    </xf>
    <xf numFmtId="183" fontId="3" fillId="0" borderId="34" xfId="0" applyNumberFormat="1" applyFont="1" applyFill="1" applyBorder="1" applyAlignment="1" quotePrefix="1">
      <alignment horizontal="right" vertical="center"/>
    </xf>
    <xf numFmtId="183" fontId="3" fillId="0" borderId="33" xfId="61" applyNumberFormat="1" applyFont="1" applyFill="1" applyBorder="1" applyAlignment="1">
      <alignment horizontal="right" vertical="center"/>
      <protection/>
    </xf>
    <xf numFmtId="183" fontId="3" fillId="0" borderId="35" xfId="61" applyNumberFormat="1" applyFont="1" applyFill="1" applyBorder="1" applyAlignment="1">
      <alignment horizontal="right" vertical="center"/>
      <protection/>
    </xf>
    <xf numFmtId="183" fontId="3" fillId="0" borderId="36" xfId="49" applyNumberFormat="1" applyFont="1" applyFill="1" applyBorder="1" applyAlignment="1">
      <alignment horizontal="right" vertical="center"/>
    </xf>
    <xf numFmtId="189" fontId="3" fillId="0" borderId="33" xfId="61" applyNumberFormat="1" applyFont="1" applyFill="1" applyBorder="1" applyAlignment="1">
      <alignment horizontal="right" vertical="center"/>
      <protection/>
    </xf>
    <xf numFmtId="176" fontId="3" fillId="0" borderId="33" xfId="61" applyNumberFormat="1" applyFont="1" applyFill="1" applyBorder="1" applyAlignment="1">
      <alignment horizontal="right" vertical="center"/>
      <protection/>
    </xf>
    <xf numFmtId="189" fontId="3" fillId="0" borderId="11" xfId="61" applyNumberFormat="1" applyFont="1" applyFill="1" applyBorder="1" applyAlignment="1">
      <alignment horizontal="right" vertical="center"/>
      <protection/>
    </xf>
    <xf numFmtId="183" fontId="3" fillId="0" borderId="10" xfId="61" applyNumberFormat="1" applyFont="1" applyFill="1" applyBorder="1" applyAlignment="1">
      <alignment horizontal="right" vertical="center"/>
      <protection/>
    </xf>
    <xf numFmtId="183" fontId="3" fillId="0" borderId="11" xfId="49" applyNumberFormat="1" applyFont="1" applyFill="1" applyBorder="1" applyAlignment="1">
      <alignment horizontal="right" vertical="center"/>
    </xf>
    <xf numFmtId="183" fontId="3" fillId="0" borderId="13" xfId="61" applyNumberFormat="1" applyFont="1" applyFill="1" applyBorder="1" applyAlignment="1">
      <alignment horizontal="right" vertical="center"/>
      <protection/>
    </xf>
    <xf numFmtId="176" fontId="3" fillId="0" borderId="11" xfId="61" applyNumberFormat="1" applyFont="1" applyFill="1" applyBorder="1" applyAlignment="1">
      <alignment horizontal="right" vertical="center"/>
      <protection/>
    </xf>
    <xf numFmtId="0" fontId="3" fillId="0" borderId="37" xfId="61" applyFont="1" applyFill="1" applyBorder="1" applyAlignment="1">
      <alignment horizontal="left" vertical="center" wrapText="1"/>
      <protection/>
    </xf>
    <xf numFmtId="183" fontId="3" fillId="0" borderId="37" xfId="61" applyNumberFormat="1" applyFont="1" applyFill="1" applyBorder="1" applyAlignment="1">
      <alignment horizontal="right" vertical="center"/>
      <protection/>
    </xf>
    <xf numFmtId="183" fontId="3" fillId="0" borderId="38" xfId="49" applyNumberFormat="1" applyFont="1" applyFill="1" applyBorder="1" applyAlignment="1">
      <alignment horizontal="right" vertical="center"/>
    </xf>
    <xf numFmtId="183" fontId="3" fillId="0" borderId="39" xfId="61" applyNumberFormat="1" applyFont="1" applyFill="1" applyBorder="1" applyAlignment="1">
      <alignment horizontal="right" vertical="center"/>
      <protection/>
    </xf>
    <xf numFmtId="183" fontId="3" fillId="0" borderId="40" xfId="61" applyNumberFormat="1" applyFont="1" applyFill="1" applyBorder="1" applyAlignment="1">
      <alignment horizontal="right" vertical="center"/>
      <protection/>
    </xf>
    <xf numFmtId="183" fontId="3" fillId="0" borderId="41" xfId="61" applyNumberFormat="1" applyFont="1" applyFill="1" applyBorder="1" applyAlignment="1">
      <alignment horizontal="right" vertical="center"/>
      <protection/>
    </xf>
    <xf numFmtId="183" fontId="3" fillId="0" borderId="42" xfId="49" applyNumberFormat="1" applyFont="1" applyFill="1" applyBorder="1" applyAlignment="1">
      <alignment horizontal="right" vertical="center"/>
    </xf>
    <xf numFmtId="183" fontId="3" fillId="0" borderId="41" xfId="61" applyNumberFormat="1" applyFont="1" applyFill="1" applyBorder="1" applyAlignment="1" quotePrefix="1">
      <alignment vertical="center"/>
      <protection/>
    </xf>
    <xf numFmtId="183" fontId="3" fillId="0" borderId="42" xfId="49" applyNumberFormat="1" applyFont="1" applyFill="1" applyBorder="1" applyAlignment="1" quotePrefix="1">
      <alignment vertical="center"/>
    </xf>
    <xf numFmtId="178" fontId="3" fillId="0" borderId="38" xfId="61" applyNumberFormat="1" applyFont="1" applyFill="1" applyBorder="1" applyAlignment="1" quotePrefix="1">
      <alignment vertical="center"/>
      <protection/>
    </xf>
    <xf numFmtId="0" fontId="3" fillId="0" borderId="43" xfId="0" applyFont="1" applyFill="1" applyBorder="1" applyAlignment="1">
      <alignment vertical="center"/>
    </xf>
    <xf numFmtId="183" fontId="3" fillId="0" borderId="43" xfId="0" applyNumberFormat="1" applyFont="1" applyFill="1" applyBorder="1" applyAlignment="1">
      <alignment horizontal="right" vertical="center"/>
    </xf>
    <xf numFmtId="183" fontId="3" fillId="0" borderId="44" xfId="0" applyNumberFormat="1" applyFont="1" applyFill="1" applyBorder="1" applyAlignment="1">
      <alignment horizontal="right" vertical="center"/>
    </xf>
    <xf numFmtId="183" fontId="3" fillId="0" borderId="45" xfId="0" applyNumberFormat="1" applyFont="1" applyFill="1" applyBorder="1" applyAlignment="1">
      <alignment horizontal="right" vertical="center"/>
    </xf>
    <xf numFmtId="183" fontId="3" fillId="0" borderId="46" xfId="49" applyNumberFormat="1" applyFont="1" applyFill="1" applyBorder="1" applyAlignment="1">
      <alignment horizontal="right" vertical="center"/>
    </xf>
    <xf numFmtId="181" fontId="3" fillId="0" borderId="44" xfId="0" applyNumberFormat="1" applyFont="1" applyFill="1" applyBorder="1" applyAlignment="1">
      <alignment horizontal="right" vertical="center"/>
    </xf>
    <xf numFmtId="178" fontId="3" fillId="0" borderId="44" xfId="0" applyNumberFormat="1" applyFont="1" applyFill="1" applyBorder="1" applyAlignment="1">
      <alignment horizontal="right" vertical="center"/>
    </xf>
    <xf numFmtId="2" fontId="3" fillId="0" borderId="0" xfId="0" applyNumberFormat="1" applyFont="1" applyFill="1" applyAlignment="1">
      <alignment/>
    </xf>
    <xf numFmtId="0" fontId="10" fillId="0" borderId="0" xfId="0" applyFont="1" applyFill="1" applyAlignment="1">
      <alignment vertical="center"/>
    </xf>
    <xf numFmtId="0" fontId="10" fillId="0" borderId="0" xfId="0" applyFont="1" applyFill="1" applyAlignment="1">
      <alignment/>
    </xf>
    <xf numFmtId="0" fontId="9" fillId="0" borderId="0" xfId="0" applyFont="1" applyFill="1" applyAlignment="1">
      <alignment horizontal="left" vertical="top" wrapText="1"/>
    </xf>
    <xf numFmtId="0" fontId="0" fillId="0" borderId="47" xfId="61" applyFont="1" applyFill="1" applyBorder="1" applyAlignment="1">
      <alignment horizontal="center" vertical="center" wrapText="1"/>
      <protection/>
    </xf>
    <xf numFmtId="0" fontId="0" fillId="0" borderId="48" xfId="61" applyFont="1" applyFill="1" applyBorder="1" applyAlignment="1">
      <alignment horizontal="center" vertical="center" wrapText="1"/>
      <protection/>
    </xf>
    <xf numFmtId="0" fontId="0" fillId="0" borderId="49" xfId="61" applyFont="1" applyFill="1" applyBorder="1" applyAlignment="1">
      <alignment horizontal="center" vertical="center" wrapText="1"/>
      <protection/>
    </xf>
    <xf numFmtId="0" fontId="4" fillId="0" borderId="50" xfId="61" applyFont="1" applyFill="1" applyBorder="1" applyAlignment="1">
      <alignment horizontal="center" vertical="center" wrapText="1"/>
      <protection/>
    </xf>
    <xf numFmtId="0" fontId="4" fillId="0" borderId="51" xfId="61" applyFont="1" applyFill="1" applyBorder="1" applyAlignment="1">
      <alignment horizontal="center" vertical="center" wrapText="1"/>
      <protection/>
    </xf>
    <xf numFmtId="0" fontId="0" fillId="0" borderId="47"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2" xfId="61" applyFont="1" applyFill="1" applyBorder="1" applyAlignment="1">
      <alignment horizontal="center" vertical="center" wrapText="1"/>
      <protection/>
    </xf>
    <xf numFmtId="0" fontId="0" fillId="0" borderId="15" xfId="61" applyFont="1" applyFill="1" applyBorder="1" applyAlignment="1">
      <alignment horizontal="center" vertical="center" wrapText="1"/>
      <protection/>
    </xf>
    <xf numFmtId="0" fontId="0" fillId="0" borderId="53" xfId="61" applyFont="1" applyFill="1" applyBorder="1" applyAlignment="1">
      <alignment horizontal="center" vertical="center" wrapText="1"/>
      <protection/>
    </xf>
    <xf numFmtId="0" fontId="0" fillId="0" borderId="54"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kira\&#12487;&#12473;&#12463;&#12488;&#12483;&#12503;\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01_健康項目集計値"/>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SheetLayoutView="100" zoomScalePageLayoutView="150" workbookViewId="0" topLeftCell="A1">
      <selection activeCell="A1" sqref="A1:IV1"/>
    </sheetView>
  </sheetViews>
  <sheetFormatPr defaultColWidth="9.00390625" defaultRowHeight="13.5"/>
  <cols>
    <col min="1" max="1" width="15.625" style="2" customWidth="1"/>
    <col min="2" max="12" width="5.625" style="6" customWidth="1"/>
    <col min="13" max="13" width="5.75390625" style="6" customWidth="1"/>
    <col min="14" max="16384" width="9.00390625" style="6" customWidth="1"/>
  </cols>
  <sheetData>
    <row r="1" s="73" customFormat="1" ht="17.25">
      <c r="A1" s="72" t="s">
        <v>29</v>
      </c>
    </row>
    <row r="2" ht="18" thickBot="1">
      <c r="A2" s="3"/>
    </row>
    <row r="3" spans="1:13" s="7" customFormat="1" ht="14.25" thickBot="1">
      <c r="A3" s="78"/>
      <c r="B3" s="80" t="s">
        <v>28</v>
      </c>
      <c r="C3" s="81"/>
      <c r="D3" s="82"/>
      <c r="E3" s="82"/>
      <c r="F3" s="82"/>
      <c r="G3" s="82"/>
      <c r="H3" s="82"/>
      <c r="I3" s="82"/>
      <c r="J3" s="83"/>
      <c r="K3" s="75" t="s">
        <v>27</v>
      </c>
      <c r="L3" s="76"/>
      <c r="M3" s="77"/>
    </row>
    <row r="4" spans="1:13" s="7" customFormat="1" ht="13.5">
      <c r="A4" s="79"/>
      <c r="B4" s="84" t="s">
        <v>30</v>
      </c>
      <c r="C4" s="84"/>
      <c r="D4" s="84" t="s">
        <v>31</v>
      </c>
      <c r="E4" s="84"/>
      <c r="F4" s="84" t="s">
        <v>32</v>
      </c>
      <c r="G4" s="84"/>
      <c r="H4" s="84" t="s">
        <v>33</v>
      </c>
      <c r="I4" s="84"/>
      <c r="J4" s="84"/>
      <c r="K4" s="85" t="s">
        <v>33</v>
      </c>
      <c r="L4" s="86"/>
      <c r="M4" s="87"/>
    </row>
    <row r="5" spans="1:13" s="4" customFormat="1" ht="23.25" thickBot="1">
      <c r="A5" s="79"/>
      <c r="B5" s="8" t="s">
        <v>34</v>
      </c>
      <c r="C5" s="9" t="s">
        <v>35</v>
      </c>
      <c r="D5" s="10" t="s">
        <v>36</v>
      </c>
      <c r="E5" s="11" t="s">
        <v>37</v>
      </c>
      <c r="F5" s="8" t="s">
        <v>38</v>
      </c>
      <c r="G5" s="9" t="s">
        <v>39</v>
      </c>
      <c r="H5" s="10" t="s">
        <v>40</v>
      </c>
      <c r="I5" s="12" t="s">
        <v>35</v>
      </c>
      <c r="J5" s="9" t="s">
        <v>41</v>
      </c>
      <c r="K5" s="8" t="s">
        <v>40</v>
      </c>
      <c r="L5" s="12" t="s">
        <v>42</v>
      </c>
      <c r="M5" s="9" t="s">
        <v>43</v>
      </c>
    </row>
    <row r="6" spans="1:13" s="1" customFormat="1" ht="11.25">
      <c r="A6" s="13" t="s">
        <v>1</v>
      </c>
      <c r="B6" s="14">
        <v>1</v>
      </c>
      <c r="C6" s="15">
        <v>3176</v>
      </c>
      <c r="D6" s="16">
        <v>0</v>
      </c>
      <c r="E6" s="17">
        <f>262+3</f>
        <v>265</v>
      </c>
      <c r="F6" s="14">
        <v>0</v>
      </c>
      <c r="G6" s="15">
        <v>848</v>
      </c>
      <c r="H6" s="16">
        <f>B6+D6+F6</f>
        <v>1</v>
      </c>
      <c r="I6" s="18">
        <f>C6+E6+G6</f>
        <v>4289</v>
      </c>
      <c r="J6" s="19">
        <f aca="true" t="shared" si="0" ref="J6:J30">H6/I6*100</f>
        <v>0.023315458148752622</v>
      </c>
      <c r="K6" s="16">
        <v>0</v>
      </c>
      <c r="L6" s="18">
        <v>4314</v>
      </c>
      <c r="M6" s="20">
        <v>0.02318034306907742</v>
      </c>
    </row>
    <row r="7" spans="1:13" s="1" customFormat="1" ht="11.25">
      <c r="A7" s="21" t="s">
        <v>2</v>
      </c>
      <c r="B7" s="22">
        <v>0</v>
      </c>
      <c r="C7" s="23">
        <f>2956+6</f>
        <v>2962</v>
      </c>
      <c r="D7" s="24">
        <v>0</v>
      </c>
      <c r="E7" s="25">
        <f>236+3</f>
        <v>239</v>
      </c>
      <c r="F7" s="22">
        <v>0</v>
      </c>
      <c r="G7" s="23">
        <v>713</v>
      </c>
      <c r="H7" s="24">
        <f aca="true" t="shared" si="1" ref="H7:H29">B7+D7+F7</f>
        <v>0</v>
      </c>
      <c r="I7" s="26">
        <f aca="true" t="shared" si="2" ref="I7:I29">C7+E7+G7</f>
        <v>3914</v>
      </c>
      <c r="J7" s="27">
        <f t="shared" si="0"/>
        <v>0</v>
      </c>
      <c r="K7" s="24">
        <v>0</v>
      </c>
      <c r="L7" s="26">
        <v>3872</v>
      </c>
      <c r="M7" s="28">
        <v>0</v>
      </c>
    </row>
    <row r="8" spans="1:13" s="1" customFormat="1" ht="11.25">
      <c r="A8" s="21" t="s">
        <v>3</v>
      </c>
      <c r="B8" s="22">
        <f>9+1</f>
        <v>10</v>
      </c>
      <c r="C8" s="23">
        <f>3313+3</f>
        <v>3316</v>
      </c>
      <c r="D8" s="24">
        <v>1</v>
      </c>
      <c r="E8" s="25">
        <f>264+3</f>
        <v>267</v>
      </c>
      <c r="F8" s="22">
        <v>0</v>
      </c>
      <c r="G8" s="23">
        <v>867</v>
      </c>
      <c r="H8" s="24">
        <f t="shared" si="1"/>
        <v>11</v>
      </c>
      <c r="I8" s="26">
        <f t="shared" si="2"/>
        <v>4450</v>
      </c>
      <c r="J8" s="29">
        <f t="shared" si="0"/>
        <v>0.24719101123595505</v>
      </c>
      <c r="K8" s="24">
        <v>7</v>
      </c>
      <c r="L8" s="26">
        <v>4471</v>
      </c>
      <c r="M8" s="30">
        <v>0.16</v>
      </c>
    </row>
    <row r="9" spans="1:13" s="1" customFormat="1" ht="11.25">
      <c r="A9" s="21" t="s">
        <v>4</v>
      </c>
      <c r="B9" s="22">
        <v>0</v>
      </c>
      <c r="C9" s="23">
        <f>2988+6</f>
        <v>2994</v>
      </c>
      <c r="D9" s="24">
        <v>0</v>
      </c>
      <c r="E9" s="25">
        <f>236+3</f>
        <v>239</v>
      </c>
      <c r="F9" s="22">
        <v>0</v>
      </c>
      <c r="G9" s="23">
        <v>810</v>
      </c>
      <c r="H9" s="24">
        <f t="shared" si="1"/>
        <v>0</v>
      </c>
      <c r="I9" s="26">
        <f t="shared" si="2"/>
        <v>4043</v>
      </c>
      <c r="J9" s="27">
        <f t="shared" si="0"/>
        <v>0</v>
      </c>
      <c r="K9" s="24">
        <v>0</v>
      </c>
      <c r="L9" s="26">
        <v>4044</v>
      </c>
      <c r="M9" s="28">
        <v>0</v>
      </c>
    </row>
    <row r="10" spans="1:13" s="1" customFormat="1" ht="11.25">
      <c r="A10" s="21" t="s">
        <v>5</v>
      </c>
      <c r="B10" s="22">
        <v>23</v>
      </c>
      <c r="C10" s="23">
        <f>3244+6</f>
        <v>3250</v>
      </c>
      <c r="D10" s="24">
        <v>2</v>
      </c>
      <c r="E10" s="25">
        <f>264+3</f>
        <v>267</v>
      </c>
      <c r="F10" s="22">
        <v>0</v>
      </c>
      <c r="G10" s="23">
        <v>863</v>
      </c>
      <c r="H10" s="24">
        <f t="shared" si="1"/>
        <v>25</v>
      </c>
      <c r="I10" s="26">
        <f t="shared" si="2"/>
        <v>4380</v>
      </c>
      <c r="J10" s="29">
        <f t="shared" si="0"/>
        <v>0.5707762557077625</v>
      </c>
      <c r="K10" s="24">
        <v>24</v>
      </c>
      <c r="L10" s="26">
        <v>4424</v>
      </c>
      <c r="M10" s="30">
        <v>0.54</v>
      </c>
    </row>
    <row r="11" spans="1:13" s="1" customFormat="1" ht="11.25">
      <c r="A11" s="21" t="s">
        <v>6</v>
      </c>
      <c r="B11" s="22">
        <v>1</v>
      </c>
      <c r="C11" s="23">
        <f>3098+6</f>
        <v>3104</v>
      </c>
      <c r="D11" s="24">
        <v>0</v>
      </c>
      <c r="E11" s="25">
        <f>247+3</f>
        <v>250</v>
      </c>
      <c r="F11" s="22">
        <v>0</v>
      </c>
      <c r="G11" s="23">
        <v>865</v>
      </c>
      <c r="H11" s="24">
        <f t="shared" si="1"/>
        <v>1</v>
      </c>
      <c r="I11" s="26">
        <f t="shared" si="2"/>
        <v>4219</v>
      </c>
      <c r="J11" s="27">
        <f t="shared" si="0"/>
        <v>0.02370229912301493</v>
      </c>
      <c r="K11" s="24">
        <v>0</v>
      </c>
      <c r="L11" s="26">
        <v>4179</v>
      </c>
      <c r="M11" s="28">
        <v>0.023929169657812874</v>
      </c>
    </row>
    <row r="12" spans="1:13" s="1" customFormat="1" ht="11.25">
      <c r="A12" s="21" t="s">
        <v>7</v>
      </c>
      <c r="B12" s="22">
        <v>0</v>
      </c>
      <c r="C12" s="23">
        <v>721</v>
      </c>
      <c r="D12" s="24">
        <v>0</v>
      </c>
      <c r="E12" s="25">
        <v>84</v>
      </c>
      <c r="F12" s="22">
        <v>0</v>
      </c>
      <c r="G12" s="23">
        <v>181</v>
      </c>
      <c r="H12" s="24">
        <f t="shared" si="1"/>
        <v>0</v>
      </c>
      <c r="I12" s="26">
        <f t="shared" si="2"/>
        <v>986</v>
      </c>
      <c r="J12" s="27">
        <f t="shared" si="0"/>
        <v>0</v>
      </c>
      <c r="K12" s="24">
        <v>0</v>
      </c>
      <c r="L12" s="26">
        <v>1066</v>
      </c>
      <c r="M12" s="28">
        <v>0</v>
      </c>
    </row>
    <row r="13" spans="1:13" s="1" customFormat="1" ht="11.25">
      <c r="A13" s="21" t="s">
        <v>8</v>
      </c>
      <c r="B13" s="22">
        <v>0</v>
      </c>
      <c r="C13" s="23">
        <v>1850</v>
      </c>
      <c r="D13" s="24">
        <v>0</v>
      </c>
      <c r="E13" s="25">
        <f>148+1</f>
        <v>149</v>
      </c>
      <c r="F13" s="22">
        <v>0</v>
      </c>
      <c r="G13" s="23">
        <v>449</v>
      </c>
      <c r="H13" s="24">
        <f t="shared" si="1"/>
        <v>0</v>
      </c>
      <c r="I13" s="26">
        <f t="shared" si="2"/>
        <v>2448</v>
      </c>
      <c r="J13" s="27">
        <f t="shared" si="0"/>
        <v>0</v>
      </c>
      <c r="K13" s="24">
        <v>0</v>
      </c>
      <c r="L13" s="26">
        <v>2412</v>
      </c>
      <c r="M13" s="28">
        <v>0</v>
      </c>
    </row>
    <row r="14" spans="1:13" s="1" customFormat="1" ht="11.25">
      <c r="A14" s="21" t="s">
        <v>9</v>
      </c>
      <c r="B14" s="22">
        <v>2</v>
      </c>
      <c r="C14" s="23">
        <v>2724</v>
      </c>
      <c r="D14" s="24">
        <v>0</v>
      </c>
      <c r="E14" s="25">
        <f>200+1</f>
        <v>201</v>
      </c>
      <c r="F14" s="22">
        <v>0</v>
      </c>
      <c r="G14" s="23">
        <v>583</v>
      </c>
      <c r="H14" s="24">
        <f t="shared" si="1"/>
        <v>2</v>
      </c>
      <c r="I14" s="26">
        <f t="shared" si="2"/>
        <v>3508</v>
      </c>
      <c r="J14" s="29">
        <f t="shared" si="0"/>
        <v>0.05701254275940707</v>
      </c>
      <c r="K14" s="24">
        <v>1</v>
      </c>
      <c r="L14" s="26">
        <v>3542</v>
      </c>
      <c r="M14" s="30">
        <v>0.03</v>
      </c>
    </row>
    <row r="15" spans="1:13" s="1" customFormat="1" ht="11.25">
      <c r="A15" s="21" t="s">
        <v>10</v>
      </c>
      <c r="B15" s="22">
        <v>0</v>
      </c>
      <c r="C15" s="23">
        <v>2701</v>
      </c>
      <c r="D15" s="24">
        <v>0</v>
      </c>
      <c r="E15" s="25">
        <f>201+1</f>
        <v>202</v>
      </c>
      <c r="F15" s="22">
        <v>0</v>
      </c>
      <c r="G15" s="23">
        <v>556</v>
      </c>
      <c r="H15" s="24">
        <f t="shared" si="1"/>
        <v>0</v>
      </c>
      <c r="I15" s="26">
        <f t="shared" si="2"/>
        <v>3459</v>
      </c>
      <c r="J15" s="27">
        <f t="shared" si="0"/>
        <v>0</v>
      </c>
      <c r="K15" s="24">
        <v>0</v>
      </c>
      <c r="L15" s="26">
        <v>3479</v>
      </c>
      <c r="M15" s="28">
        <v>0</v>
      </c>
    </row>
    <row r="16" spans="1:13" s="1" customFormat="1" ht="11.25">
      <c r="A16" s="21" t="s">
        <v>11</v>
      </c>
      <c r="B16" s="22">
        <v>2</v>
      </c>
      <c r="C16" s="23">
        <f>2726+1</f>
        <v>2727</v>
      </c>
      <c r="D16" s="24">
        <v>0</v>
      </c>
      <c r="E16" s="25">
        <f>200+1</f>
        <v>201</v>
      </c>
      <c r="F16" s="22">
        <v>0</v>
      </c>
      <c r="G16" s="23">
        <v>580</v>
      </c>
      <c r="H16" s="24">
        <f t="shared" si="1"/>
        <v>2</v>
      </c>
      <c r="I16" s="26">
        <f t="shared" si="2"/>
        <v>3508</v>
      </c>
      <c r="J16" s="29">
        <f t="shared" si="0"/>
        <v>0.05701254275940707</v>
      </c>
      <c r="K16" s="24">
        <v>1</v>
      </c>
      <c r="L16" s="26">
        <v>3525</v>
      </c>
      <c r="M16" s="30">
        <v>0.03</v>
      </c>
    </row>
    <row r="17" spans="1:13" s="1" customFormat="1" ht="11.25">
      <c r="A17" s="21" t="s">
        <v>12</v>
      </c>
      <c r="B17" s="22">
        <v>0</v>
      </c>
      <c r="C17" s="23">
        <f>2715+1</f>
        <v>2716</v>
      </c>
      <c r="D17" s="24">
        <v>0</v>
      </c>
      <c r="E17" s="25">
        <f>200+1</f>
        <v>201</v>
      </c>
      <c r="F17" s="22">
        <v>0</v>
      </c>
      <c r="G17" s="23">
        <v>580</v>
      </c>
      <c r="H17" s="24">
        <f t="shared" si="1"/>
        <v>0</v>
      </c>
      <c r="I17" s="26">
        <f t="shared" si="2"/>
        <v>3497</v>
      </c>
      <c r="J17" s="27">
        <f t="shared" si="0"/>
        <v>0</v>
      </c>
      <c r="K17" s="24">
        <v>0</v>
      </c>
      <c r="L17" s="26">
        <v>3530</v>
      </c>
      <c r="M17" s="28">
        <v>0</v>
      </c>
    </row>
    <row r="18" spans="1:13" s="1" customFormat="1" ht="11.25">
      <c r="A18" s="21" t="s">
        <v>13</v>
      </c>
      <c r="B18" s="22">
        <v>0</v>
      </c>
      <c r="C18" s="23">
        <v>2725</v>
      </c>
      <c r="D18" s="24">
        <v>0</v>
      </c>
      <c r="E18" s="25">
        <f>200+1</f>
        <v>201</v>
      </c>
      <c r="F18" s="22">
        <v>0</v>
      </c>
      <c r="G18" s="23">
        <v>581</v>
      </c>
      <c r="H18" s="24">
        <f t="shared" si="1"/>
        <v>0</v>
      </c>
      <c r="I18" s="26">
        <f t="shared" si="2"/>
        <v>3507</v>
      </c>
      <c r="J18" s="27">
        <f t="shared" si="0"/>
        <v>0</v>
      </c>
      <c r="K18" s="24">
        <v>0</v>
      </c>
      <c r="L18" s="26">
        <v>3536</v>
      </c>
      <c r="M18" s="28">
        <v>0</v>
      </c>
    </row>
    <row r="19" spans="1:13" s="1" customFormat="1" ht="11.25">
      <c r="A19" s="21" t="s">
        <v>14</v>
      </c>
      <c r="B19" s="22">
        <v>0</v>
      </c>
      <c r="C19" s="23">
        <v>2730</v>
      </c>
      <c r="D19" s="24">
        <v>0</v>
      </c>
      <c r="E19" s="25">
        <f>208+1</f>
        <v>209</v>
      </c>
      <c r="F19" s="22">
        <v>0</v>
      </c>
      <c r="G19" s="23">
        <v>588</v>
      </c>
      <c r="H19" s="24">
        <f t="shared" si="1"/>
        <v>0</v>
      </c>
      <c r="I19" s="26">
        <f t="shared" si="2"/>
        <v>3527</v>
      </c>
      <c r="J19" s="27">
        <f t="shared" si="0"/>
        <v>0</v>
      </c>
      <c r="K19" s="24">
        <v>0</v>
      </c>
      <c r="L19" s="26">
        <v>3581</v>
      </c>
      <c r="M19" s="28">
        <v>0</v>
      </c>
    </row>
    <row r="20" spans="1:13" s="1" customFormat="1" ht="11.25">
      <c r="A20" s="21" t="s">
        <v>15</v>
      </c>
      <c r="B20" s="22">
        <v>0</v>
      </c>
      <c r="C20" s="23">
        <v>2709</v>
      </c>
      <c r="D20" s="24">
        <v>0</v>
      </c>
      <c r="E20" s="25">
        <f>200+1</f>
        <v>201</v>
      </c>
      <c r="F20" s="22">
        <v>0</v>
      </c>
      <c r="G20" s="23">
        <v>580</v>
      </c>
      <c r="H20" s="24">
        <f t="shared" si="1"/>
        <v>0</v>
      </c>
      <c r="I20" s="26">
        <f t="shared" si="2"/>
        <v>3490</v>
      </c>
      <c r="J20" s="27">
        <f t="shared" si="0"/>
        <v>0</v>
      </c>
      <c r="K20" s="24">
        <v>0</v>
      </c>
      <c r="L20" s="26">
        <v>3531</v>
      </c>
      <c r="M20" s="28">
        <v>0</v>
      </c>
    </row>
    <row r="21" spans="1:13" s="1" customFormat="1" ht="11.25">
      <c r="A21" s="21" t="s">
        <v>16</v>
      </c>
      <c r="B21" s="22">
        <v>0</v>
      </c>
      <c r="C21" s="23">
        <v>2824</v>
      </c>
      <c r="D21" s="24">
        <v>0</v>
      </c>
      <c r="E21" s="25">
        <f>214+1</f>
        <v>215</v>
      </c>
      <c r="F21" s="22">
        <v>0</v>
      </c>
      <c r="G21" s="23">
        <v>594</v>
      </c>
      <c r="H21" s="24">
        <f t="shared" si="1"/>
        <v>0</v>
      </c>
      <c r="I21" s="26">
        <f t="shared" si="2"/>
        <v>3633</v>
      </c>
      <c r="J21" s="27">
        <f t="shared" si="0"/>
        <v>0</v>
      </c>
      <c r="K21" s="24">
        <v>0</v>
      </c>
      <c r="L21" s="26">
        <v>3642</v>
      </c>
      <c r="M21" s="28">
        <v>0</v>
      </c>
    </row>
    <row r="22" spans="1:13" s="1" customFormat="1" ht="11.25">
      <c r="A22" s="21" t="s">
        <v>17</v>
      </c>
      <c r="B22" s="22">
        <v>0</v>
      </c>
      <c r="C22" s="23">
        <v>2824</v>
      </c>
      <c r="D22" s="24">
        <v>0</v>
      </c>
      <c r="E22" s="25">
        <f>214+1</f>
        <v>215</v>
      </c>
      <c r="F22" s="22">
        <v>0</v>
      </c>
      <c r="G22" s="23">
        <v>594</v>
      </c>
      <c r="H22" s="24">
        <f t="shared" si="1"/>
        <v>0</v>
      </c>
      <c r="I22" s="26">
        <f t="shared" si="2"/>
        <v>3633</v>
      </c>
      <c r="J22" s="27">
        <f t="shared" si="0"/>
        <v>0</v>
      </c>
      <c r="K22" s="24">
        <v>0</v>
      </c>
      <c r="L22" s="26">
        <v>3643</v>
      </c>
      <c r="M22" s="28">
        <v>0</v>
      </c>
    </row>
    <row r="23" spans="1:13" s="1" customFormat="1" ht="11.25">
      <c r="A23" s="21" t="s">
        <v>18</v>
      </c>
      <c r="B23" s="22">
        <v>0</v>
      </c>
      <c r="C23" s="23">
        <v>2736</v>
      </c>
      <c r="D23" s="24">
        <v>0</v>
      </c>
      <c r="E23" s="25">
        <f>208+1</f>
        <v>209</v>
      </c>
      <c r="F23" s="22">
        <v>0</v>
      </c>
      <c r="G23" s="23">
        <v>537</v>
      </c>
      <c r="H23" s="24">
        <f t="shared" si="1"/>
        <v>0</v>
      </c>
      <c r="I23" s="26">
        <f t="shared" si="2"/>
        <v>3482</v>
      </c>
      <c r="J23" s="27">
        <f t="shared" si="0"/>
        <v>0</v>
      </c>
      <c r="K23" s="24">
        <v>0</v>
      </c>
      <c r="L23" s="26">
        <v>3504</v>
      </c>
      <c r="M23" s="28">
        <v>0</v>
      </c>
    </row>
    <row r="24" spans="1:13" s="1" customFormat="1" ht="11.25">
      <c r="A24" s="21" t="s">
        <v>19</v>
      </c>
      <c r="B24" s="22">
        <v>0</v>
      </c>
      <c r="C24" s="23">
        <v>2679</v>
      </c>
      <c r="D24" s="24">
        <v>0</v>
      </c>
      <c r="E24" s="25">
        <f>212+1</f>
        <v>213</v>
      </c>
      <c r="F24" s="22">
        <v>0</v>
      </c>
      <c r="G24" s="23">
        <v>532</v>
      </c>
      <c r="H24" s="24">
        <f t="shared" si="1"/>
        <v>0</v>
      </c>
      <c r="I24" s="26">
        <f t="shared" si="2"/>
        <v>3424</v>
      </c>
      <c r="J24" s="27">
        <f t="shared" si="0"/>
        <v>0</v>
      </c>
      <c r="K24" s="24">
        <v>0</v>
      </c>
      <c r="L24" s="26">
        <v>3436</v>
      </c>
      <c r="M24" s="28">
        <v>0</v>
      </c>
    </row>
    <row r="25" spans="1:13" s="1" customFormat="1" ht="11.25">
      <c r="A25" s="21" t="s">
        <v>20</v>
      </c>
      <c r="B25" s="22">
        <v>0</v>
      </c>
      <c r="C25" s="23">
        <f>2687+1</f>
        <v>2688</v>
      </c>
      <c r="D25" s="24">
        <v>0</v>
      </c>
      <c r="E25" s="25">
        <f>212+1</f>
        <v>213</v>
      </c>
      <c r="F25" s="22">
        <v>0</v>
      </c>
      <c r="G25" s="23">
        <v>524</v>
      </c>
      <c r="H25" s="24">
        <f t="shared" si="1"/>
        <v>0</v>
      </c>
      <c r="I25" s="26">
        <f t="shared" si="2"/>
        <v>3425</v>
      </c>
      <c r="J25" s="27">
        <f t="shared" si="0"/>
        <v>0</v>
      </c>
      <c r="K25" s="24">
        <v>0</v>
      </c>
      <c r="L25" s="26">
        <v>3445</v>
      </c>
      <c r="M25" s="28">
        <v>0</v>
      </c>
    </row>
    <row r="26" spans="1:13" s="1" customFormat="1" ht="11.25">
      <c r="A26" s="21" t="s">
        <v>21</v>
      </c>
      <c r="B26" s="22">
        <v>0</v>
      </c>
      <c r="C26" s="23">
        <v>2663</v>
      </c>
      <c r="D26" s="24">
        <v>0</v>
      </c>
      <c r="E26" s="25">
        <f>212+1</f>
        <v>213</v>
      </c>
      <c r="F26" s="22">
        <v>0</v>
      </c>
      <c r="G26" s="23">
        <v>524</v>
      </c>
      <c r="H26" s="24">
        <f t="shared" si="1"/>
        <v>0</v>
      </c>
      <c r="I26" s="26">
        <f t="shared" si="2"/>
        <v>3400</v>
      </c>
      <c r="J26" s="27">
        <f t="shared" si="0"/>
        <v>0</v>
      </c>
      <c r="K26" s="24">
        <v>0</v>
      </c>
      <c r="L26" s="26">
        <v>3436</v>
      </c>
      <c r="M26" s="28">
        <v>0</v>
      </c>
    </row>
    <row r="27" spans="1:13" s="1" customFormat="1" ht="11.25">
      <c r="A27" s="21" t="s">
        <v>22</v>
      </c>
      <c r="B27" s="22">
        <v>0</v>
      </c>
      <c r="C27" s="23">
        <v>2679</v>
      </c>
      <c r="D27" s="24">
        <v>0</v>
      </c>
      <c r="E27" s="25">
        <f>201+1</f>
        <v>202</v>
      </c>
      <c r="F27" s="22">
        <v>0</v>
      </c>
      <c r="G27" s="23">
        <v>577</v>
      </c>
      <c r="H27" s="24">
        <f t="shared" si="1"/>
        <v>0</v>
      </c>
      <c r="I27" s="26">
        <f t="shared" si="2"/>
        <v>3458</v>
      </c>
      <c r="J27" s="27">
        <f t="shared" si="0"/>
        <v>0</v>
      </c>
      <c r="K27" s="24">
        <v>0</v>
      </c>
      <c r="L27" s="26">
        <v>3476</v>
      </c>
      <c r="M27" s="28">
        <v>0</v>
      </c>
    </row>
    <row r="28" spans="1:13" s="1" customFormat="1" ht="11.25">
      <c r="A28" s="21" t="s">
        <v>23</v>
      </c>
      <c r="B28" s="22">
        <v>0</v>
      </c>
      <c r="C28" s="23">
        <f>2692+1</f>
        <v>2693</v>
      </c>
      <c r="D28" s="24">
        <v>0</v>
      </c>
      <c r="E28" s="25">
        <f>204+1</f>
        <v>205</v>
      </c>
      <c r="F28" s="22">
        <v>0</v>
      </c>
      <c r="G28" s="23">
        <v>584</v>
      </c>
      <c r="H28" s="24">
        <f t="shared" si="1"/>
        <v>0</v>
      </c>
      <c r="I28" s="26">
        <f t="shared" si="2"/>
        <v>3482</v>
      </c>
      <c r="J28" s="27">
        <f t="shared" si="0"/>
        <v>0</v>
      </c>
      <c r="K28" s="24">
        <v>0</v>
      </c>
      <c r="L28" s="26">
        <v>3496</v>
      </c>
      <c r="M28" s="28">
        <v>0</v>
      </c>
    </row>
    <row r="29" spans="1:13" s="1" customFormat="1" ht="22.5">
      <c r="A29" s="21" t="s">
        <v>44</v>
      </c>
      <c r="B29" s="22">
        <v>3</v>
      </c>
      <c r="C29" s="23">
        <f>3170+1</f>
        <v>3171</v>
      </c>
      <c r="D29" s="24">
        <v>0</v>
      </c>
      <c r="E29" s="25">
        <f>361+1</f>
        <v>362</v>
      </c>
      <c r="F29" s="22">
        <v>0</v>
      </c>
      <c r="G29" s="23">
        <v>789</v>
      </c>
      <c r="H29" s="24">
        <f t="shared" si="1"/>
        <v>3</v>
      </c>
      <c r="I29" s="26">
        <f t="shared" si="2"/>
        <v>4322</v>
      </c>
      <c r="J29" s="29">
        <f t="shared" si="0"/>
        <v>0.06941230911614993</v>
      </c>
      <c r="K29" s="24">
        <v>2</v>
      </c>
      <c r="L29" s="26">
        <v>4287</v>
      </c>
      <c r="M29" s="30">
        <v>0.05</v>
      </c>
    </row>
    <row r="30" spans="1:13" s="1" customFormat="1" ht="11.25">
      <c r="A30" s="31" t="s">
        <v>24</v>
      </c>
      <c r="B30" s="32">
        <v>13</v>
      </c>
      <c r="C30" s="33">
        <f>2743-12+1+1</f>
        <v>2733</v>
      </c>
      <c r="D30" s="32">
        <v>0</v>
      </c>
      <c r="E30" s="33">
        <f>234+1</f>
        <v>235</v>
      </c>
      <c r="F30" s="34" t="s">
        <v>26</v>
      </c>
      <c r="G30" s="35" t="s">
        <v>26</v>
      </c>
      <c r="H30" s="36">
        <f>B30+D30</f>
        <v>13</v>
      </c>
      <c r="I30" s="36">
        <f>C30+E30</f>
        <v>2968</v>
      </c>
      <c r="J30" s="37">
        <f t="shared" si="0"/>
        <v>0.43800539083557954</v>
      </c>
      <c r="K30" s="36">
        <v>15</v>
      </c>
      <c r="L30" s="38">
        <v>2983</v>
      </c>
      <c r="M30" s="39">
        <v>0.5028494803888702</v>
      </c>
    </row>
    <row r="31" spans="1:13" s="1" customFormat="1" ht="11.25">
      <c r="A31" s="40"/>
      <c r="B31" s="41">
        <v>-25</v>
      </c>
      <c r="C31" s="42">
        <f>-2743-1-1</f>
        <v>-2745</v>
      </c>
      <c r="D31" s="43">
        <v>0</v>
      </c>
      <c r="E31" s="44">
        <f>-234-1</f>
        <v>-235</v>
      </c>
      <c r="F31" s="41" t="s">
        <v>26</v>
      </c>
      <c r="G31" s="42">
        <v>-30</v>
      </c>
      <c r="H31" s="45">
        <f>B31+D31</f>
        <v>-25</v>
      </c>
      <c r="I31" s="46">
        <f>C31+E31+G31</f>
        <v>-3010</v>
      </c>
      <c r="J31" s="47"/>
      <c r="K31" s="45">
        <v>-18</v>
      </c>
      <c r="L31" s="46">
        <v>-3013</v>
      </c>
      <c r="M31" s="48"/>
    </row>
    <row r="32" spans="1:13" s="1" customFormat="1" ht="11.25">
      <c r="A32" s="31" t="s">
        <v>25</v>
      </c>
      <c r="B32" s="32">
        <f>2-1</f>
        <v>1</v>
      </c>
      <c r="C32" s="33">
        <f>2697-83+1+3</f>
        <v>2618</v>
      </c>
      <c r="D32" s="32">
        <v>0</v>
      </c>
      <c r="E32" s="33">
        <f>226-8+1</f>
        <v>219</v>
      </c>
      <c r="F32" s="34" t="s">
        <v>26</v>
      </c>
      <c r="G32" s="35" t="s">
        <v>26</v>
      </c>
      <c r="H32" s="36">
        <f>B32+D32</f>
        <v>1</v>
      </c>
      <c r="I32" s="36">
        <f>C32+E32</f>
        <v>2837</v>
      </c>
      <c r="J32" s="49">
        <f>H32/I32*100</f>
        <v>0.035248501938667604</v>
      </c>
      <c r="K32" s="36">
        <v>0</v>
      </c>
      <c r="L32" s="38">
        <v>2850</v>
      </c>
      <c r="M32" s="49">
        <v>0</v>
      </c>
    </row>
    <row r="33" spans="1:13" s="1" customFormat="1" ht="11.25">
      <c r="A33" s="31"/>
      <c r="B33" s="50">
        <v>-85</v>
      </c>
      <c r="C33" s="51">
        <f>-2697-1-3</f>
        <v>-2701</v>
      </c>
      <c r="D33" s="36">
        <v>-8</v>
      </c>
      <c r="E33" s="52">
        <f>-226-1</f>
        <v>-227</v>
      </c>
      <c r="F33" s="41" t="s">
        <v>26</v>
      </c>
      <c r="G33" s="51">
        <v>-27</v>
      </c>
      <c r="H33" s="45">
        <f>B33+D33</f>
        <v>-93</v>
      </c>
      <c r="I33" s="46">
        <f>C33+E33+G33</f>
        <v>-2955</v>
      </c>
      <c r="J33" s="49"/>
      <c r="K33" s="36">
        <v>-92</v>
      </c>
      <c r="L33" s="38">
        <v>-2947</v>
      </c>
      <c r="M33" s="53"/>
    </row>
    <row r="34" spans="1:13" s="1" customFormat="1" ht="12" thickBot="1">
      <c r="A34" s="54" t="s">
        <v>45</v>
      </c>
      <c r="B34" s="55">
        <v>2</v>
      </c>
      <c r="C34" s="56">
        <v>2325</v>
      </c>
      <c r="D34" s="57">
        <v>0</v>
      </c>
      <c r="E34" s="58">
        <v>188</v>
      </c>
      <c r="F34" s="55">
        <v>0</v>
      </c>
      <c r="G34" s="56">
        <v>450</v>
      </c>
      <c r="H34" s="59">
        <f>B34+D34+F34</f>
        <v>2</v>
      </c>
      <c r="I34" s="60">
        <f>C34+E34+G34</f>
        <v>2963</v>
      </c>
      <c r="J34" s="29">
        <f>H34/I34*100</f>
        <v>0.06749915626054674</v>
      </c>
      <c r="K34" s="61">
        <v>1</v>
      </c>
      <c r="L34" s="62">
        <v>727</v>
      </c>
      <c r="M34" s="63">
        <v>0.1375515818431912</v>
      </c>
    </row>
    <row r="35" spans="1:13" s="1" customFormat="1" ht="12" thickBot="1">
      <c r="A35" s="64" t="s">
        <v>46</v>
      </c>
      <c r="B35" s="65">
        <f>SUM(B6:B29,B30,B32,B34)</f>
        <v>58</v>
      </c>
      <c r="C35" s="66">
        <f>3984+41+5</f>
        <v>4030</v>
      </c>
      <c r="D35" s="65">
        <f>SUM(D6:D29,D30,D32,D34)</f>
        <v>3</v>
      </c>
      <c r="E35" s="66">
        <f>384+8+3</f>
        <v>395</v>
      </c>
      <c r="F35" s="65">
        <f>SUM(F6:F29,F34)</f>
        <v>0</v>
      </c>
      <c r="G35" s="66">
        <f>1090+10</f>
        <v>1100</v>
      </c>
      <c r="H35" s="67">
        <f>B35+D35+F35</f>
        <v>61</v>
      </c>
      <c r="I35" s="68">
        <f>C35+E35+G35</f>
        <v>5525</v>
      </c>
      <c r="J35" s="69">
        <f>H35/I35*100</f>
        <v>1.1040723981900453</v>
      </c>
      <c r="K35" s="67">
        <v>51</v>
      </c>
      <c r="L35" s="68">
        <v>5440</v>
      </c>
      <c r="M35" s="70">
        <v>0.94</v>
      </c>
    </row>
    <row r="36" s="1" customFormat="1" ht="11.25">
      <c r="J36" s="71"/>
    </row>
    <row r="37" spans="1:13" s="5" customFormat="1" ht="129" customHeight="1">
      <c r="A37" s="74" t="s">
        <v>0</v>
      </c>
      <c r="B37" s="74"/>
      <c r="C37" s="74"/>
      <c r="D37" s="74"/>
      <c r="E37" s="74"/>
      <c r="F37" s="74"/>
      <c r="G37" s="74"/>
      <c r="H37" s="74"/>
      <c r="I37" s="74"/>
      <c r="J37" s="74"/>
      <c r="K37" s="74"/>
      <c r="L37" s="74"/>
      <c r="M37" s="74"/>
    </row>
    <row r="38" s="1" customFormat="1" ht="11.25"/>
  </sheetData>
  <sheetProtection/>
  <mergeCells count="9">
    <mergeCell ref="A37:M37"/>
    <mergeCell ref="K3:M3"/>
    <mergeCell ref="A3:A5"/>
    <mergeCell ref="B3:J3"/>
    <mergeCell ref="B4:C4"/>
    <mergeCell ref="D4:E4"/>
    <mergeCell ref="F4:G4"/>
    <mergeCell ref="H4:J4"/>
    <mergeCell ref="K4:M4"/>
  </mergeCells>
  <printOptions horizontalCentered="1"/>
  <pageMargins left="0.78740157480315" right="0.78740157480315" top="0.78740157480315" bottom="0.590551181102362" header="0.393700787401575" footer="0.393700787401575"/>
  <pageSetup firstPageNumber="242" useFirstPageNumber="1" fitToHeight="1" fitToWidth="1" horizontalDpi="600" verticalDpi="600" orientation="portrait" paperSize="9" r:id="rId1"/>
  <headerFooter scaleWithDoc="0">
    <oddHeader>&amp;L&amp;"ＭＳ Ｐゴシック,標準"&amp;9環境統計集 平成24年版</oddHeader>
    <oddFooter>&amp;C&amp;"ＭＳ Ｐゴシック,標準"&amp;9&amp;P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環境リスク研究室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imai</dc:creator>
  <cp:keywords/>
  <dc:description/>
  <cp:lastModifiedBy>大橋 厚子</cp:lastModifiedBy>
  <cp:lastPrinted>2011-12-06T06:15:58Z</cp:lastPrinted>
  <dcterms:created xsi:type="dcterms:W3CDTF">2004-10-08T13:17:38Z</dcterms:created>
  <dcterms:modified xsi:type="dcterms:W3CDTF">2017-03-13T02:39:05Z</dcterms:modified>
  <cp:category/>
  <cp:version/>
  <cp:contentType/>
  <cp:contentStatus/>
</cp:coreProperties>
</file>