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29BEBA23-C42C-40C8-97D5-F4444099D6A3}" xr6:coauthVersionLast="47" xr6:coauthVersionMax="47" xr10:uidLastSave="{00000000-0000-0000-0000-000000000000}"/>
  <bookViews>
    <workbookView xWindow="-110" yWindow="-110" windowWidth="19420" windowHeight="10420" tabRatio="823" firstSheet="1" activeTab="4"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5">ｼｰﾄ3!$A$1:$L$70</definedName>
    <definedName name="_xlnm.Print_Area" localSheetId="6">ｼｰﾄ5!$A$1:$H$39</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57" l="1"/>
  <c r="E36" i="57"/>
  <c r="D36" i="57"/>
  <c r="G35" i="57"/>
  <c r="G34" i="57"/>
  <c r="G33" i="57"/>
  <c r="G32" i="57"/>
  <c r="G36" i="57" l="1"/>
  <c r="D11" i="128"/>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3"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4" i="57"/>
  <c r="E14" i="57"/>
  <c r="D14" i="57"/>
  <c r="F13" i="57"/>
  <c r="E13"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AC11" i="128"/>
  <c r="AB11" i="128"/>
  <c r="AA11" i="128"/>
  <c r="B32" i="57"/>
  <c r="F28" i="57"/>
  <c r="E28" i="57"/>
  <c r="D28" i="57"/>
  <c r="F27" i="57"/>
  <c r="E27" i="57"/>
  <c r="D27" i="57"/>
  <c r="B5" i="57"/>
  <c r="H78" i="221"/>
  <c r="G78" i="221"/>
  <c r="F78" i="221"/>
  <c r="E78" i="221"/>
  <c r="A20" i="221"/>
  <c r="A19" i="221"/>
  <c r="A18" i="221"/>
  <c r="A16" i="221"/>
  <c r="A15" i="221"/>
  <c r="A14" i="221"/>
  <c r="A12" i="221"/>
  <c r="A11" i="221"/>
  <c r="A10" i="221"/>
  <c r="A8" i="221"/>
  <c r="A7" i="221"/>
  <c r="A6" i="221"/>
  <c r="B2"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I78" i="221"/>
  <c r="I66" i="221" l="1"/>
  <c r="Y11" i="128" s="1"/>
</calcChain>
</file>

<file path=xl/sharedStrings.xml><?xml version="1.0" encoding="utf-8"?>
<sst xmlns="http://schemas.openxmlformats.org/spreadsheetml/2006/main" count="875" uniqueCount="533">
  <si>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</si>
  <si>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</si>
  <si>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</si>
  <si>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</si>
  <si>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</si>
  <si>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</si>
  <si>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</si>
  <si>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</si>
  <si>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</si>
  <si>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</si>
  <si>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</si>
  <si>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</si>
  <si>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</si>
  <si>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</si>
  <si>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</si>
  <si>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</si>
  <si>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</si>
  <si>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</si>
  <si>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</si>
  <si>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</si>
  <si>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</si>
  <si>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</si>
  <si>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</si>
  <si>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</si>
  <si>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</si>
  <si>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</si>
  <si>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</si>
  <si>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</si>
  <si>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</si>
  <si>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</si>
  <si>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</si>
  <si>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</si>
  <si>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</si>
  <si>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</si>
  <si>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</si>
  <si>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</si>
  <si>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</si>
  <si>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</si>
  <si>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</si>
  <si>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</si>
  <si>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</si>
  <si>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</si>
  <si>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</si>
  <si>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</si>
  <si>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</si>
  <si>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</si>
  <si>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</si>
  <si>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</si>
  <si>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</si>
  <si>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</si>
  <si>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</si>
  <si>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</si>
  <si>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</si>
  <si>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</si>
  <si>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</si>
  <si>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</si>
  <si>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</si>
  <si>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</si>
  <si>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</si>
  <si>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</si>
  <si>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</si>
  <si>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</si>
  <si>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</si>
  <si>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</si>
  <si>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</si>
  <si>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</si>
  <si>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</si>
  <si>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</si>
  <si>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</si>
  <si>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</si>
  <si>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</si>
  <si>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</si>
  <si>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</si>
  <si>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</si>
  <si>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</si>
  <si>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</si>
  <si>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</si>
  <si>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</si>
  <si>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</si>
  <si>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</si>
  <si>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</si>
  <si>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</si>
  <si>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</si>
  <si>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</si>
  <si>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</si>
  <si>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</si>
  <si>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</si>
  <si>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</si>
  <si>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</si>
  <si>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</si>
  <si>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</si>
  <si>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</si>
  <si>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</si>
  <si>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</si>
  <si>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</si>
  <si>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</si>
  <si>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</si>
  <si>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</si>
  <si>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</si>
  <si>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</si>
  <si>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</si>
  <si>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</si>
  <si>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</si>
  <si>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</si>
  <si>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</si>
  <si>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</si>
  <si>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</si>
  <si>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</si>
  <si>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</si>
  <si>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</si>
  <si>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</si>
  <si>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</si>
  <si>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</si>
  <si>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</si>
  <si>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</si>
  <si>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</si>
  <si>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</si>
  <si>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</si>
  <si>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</si>
  <si>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</si>
  <si>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</si>
  <si>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</si>
  <si>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</si>
  <si>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</si>
  <si>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</si>
  <si>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</si>
  <si>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</si>
  <si>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</si>
  <si>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</si>
  <si>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</si>
  <si>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</si>
  <si>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</si>
  <si>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</si>
  <si>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</si>
  <si>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</si>
  <si>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</si>
  <si>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</si>
  <si>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</si>
  <si>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</si>
  <si>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</si>
  <si>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</si>
  <si>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</si>
  <si>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</si>
  <si>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</si>
  <si>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</si>
  <si>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</si>
  <si>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</si>
  <si>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</si>
  <si>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</si>
  <si>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</si>
  <si>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</si>
  <si>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</si>
  <si>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</si>
  <si>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</si>
  <si>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</si>
  <si>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</si>
  <si>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</si>
  <si>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</si>
  <si>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</si>
  <si>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</si>
  <si>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</si>
  <si>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</si>
  <si>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</si>
  <si>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</si>
  <si>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</si>
  <si>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</si>
  <si>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</si>
  <si>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</si>
  <si>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</si>
  <si>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</si>
  <si>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</si>
  <si>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</si>
  <si>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</si>
  <si>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</si>
  <si>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</si>
  <si>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</si>
  <si>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</si>
  <si>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</si>
  <si>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</si>
  <si>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</si>
  <si>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</si>
  <si>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</si>
  <si>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</si>
  <si>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</si>
  <si>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</si>
  <si>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</si>
  <si>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</si>
  <si>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</si>
  <si>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</si>
  <si>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</si>
  <si>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</si>
  <si>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</si>
  <si>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</si>
  <si>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</si>
  <si>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</si>
  <si>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</si>
  <si>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</si>
  <si>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</si>
  <si>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</si>
  <si>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</si>
  <si>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</si>
  <si>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</si>
  <si>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</si>
  <si>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</si>
  <si>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</si>
  <si>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</si>
  <si>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</si>
  <si>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</si>
  <si>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</si>
  <si>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</si>
  <si>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</si>
  <si>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</si>
  <si>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</si>
  <si>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</si>
  <si>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</si>
  <si>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</si>
  <si>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</si>
  <si>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</si>
  <si>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</si>
  <si>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</si>
  <si>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</si>
  <si>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</si>
  <si>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</si>
  <si>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</si>
  <si>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</si>
  <si>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</si>
  <si>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</si>
  <si>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</si>
  <si>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</si>
  <si>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</si>
  <si>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</si>
  <si>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</si>
  <si>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</si>
  <si>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</si>
  <si>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</si>
  <si>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</si>
  <si>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</si>
  <si>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</si>
  <si>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</si>
  <si>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</si>
  <si>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</si>
  <si>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</si>
  <si>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</si>
  <si>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</si>
  <si>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</si>
  <si>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</si>
  <si>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</si>
  <si>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</si>
  <si>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</si>
  <si>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</si>
  <si>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</si>
  <si>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</si>
  <si>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</si>
  <si>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</si>
  <si>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</si>
  <si>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</si>
  <si>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</si>
  <si>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</si>
  <si>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</si>
  <si>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</si>
  <si>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</si>
  <si>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</si>
  <si>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</si>
  <si>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</si>
  <si>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</si>
  <si>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</si>
  <si>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</si>
  <si>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</si>
  <si>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</si>
  <si>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</si>
  <si>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</si>
  <si>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</si>
  <si>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</si>
  <si>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</si>
  <si>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</si>
  <si>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</si>
  <si>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</si>
  <si>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</si>
  <si>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</si>
  <si>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</si>
  <si>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</si>
  <si>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</si>
  <si>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</si>
  <si>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</si>
  <si>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</si>
  <si>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</si>
  <si>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</si>
  <si>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</si>
  <si>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</si>
  <si>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</si>
  <si>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</si>
  <si>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</si>
  <si>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</si>
  <si>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</si>
  <si>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</si>
  <si>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</si>
  <si>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</si>
  <si>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</si>
  <si>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</si>
  <si>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</si>
  <si>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</si>
  <si>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</si>
  <si>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</si>
  <si>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</si>
  <si>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</si>
  <si>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</si>
  <si>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</si>
  <si>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</si>
  <si>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</si>
  <si>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</si>
  <si>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</si>
  <si>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</si>
  <si>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</si>
  <si>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</si>
  <si>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</si>
  <si>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</si>
  <si>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</si>
  <si>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</si>
  <si>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</si>
  <si>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</si>
  <si>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</si>
  <si>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</si>
  <si>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</si>
  <si>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</si>
  <si>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</si>
  <si>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</si>
  <si>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</si>
  <si>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</si>
  <si>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</si>
  <si>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</si>
  <si>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</si>
  <si>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</si>
  <si>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</si>
  <si>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</si>
  <si>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</si>
  <si>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</si>
  <si>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</si>
  <si>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</si>
  <si>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</si>
  <si>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</si>
  <si>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</si>
  <si>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</si>
  <si>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</si>
  <si>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</si>
  <si>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</si>
  <si>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</si>
  <si>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</si>
  <si>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</si>
  <si>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</si>
  <si>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</si>
  <si>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</si>
  <si>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</si>
  <si>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</si>
  <si>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</si>
  <si>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</si>
  <si>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</si>
  <si>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</si>
  <si>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</si>
  <si>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</si>
  <si>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</si>
  <si>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</si>
  <si>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</si>
  <si>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</si>
  <si>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</si>
  <si>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</si>
  <si>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</si>
  <si>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</si>
  <si>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</si>
  <si>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</si>
  <si>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</si>
  <si>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</si>
  <si>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</si>
  <si>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</si>
  <si>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</si>
  <si>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</si>
  <si>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</si>
  <si>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</si>
  <si>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</si>
  <si>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</si>
  <si>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</si>
  <si>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</si>
  <si>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</si>
  <si>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</si>
  <si>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</si>
  <si>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</si>
  <si>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</si>
  <si>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</si>
  <si>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</si>
  <si>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</si>
  <si>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</si>
  <si>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</si>
  <si>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</si>
  <si>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</si>
  <si>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</si>
  <si>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</si>
  <si>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</si>
  <si>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</si>
  <si>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</si>
  <si>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</si>
  <si>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</si>
  <si>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</si>
  <si>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</si>
  <si>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</si>
  <si>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</si>
  <si>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</si>
  <si>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</si>
  <si>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</si>
  <si>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</si>
  <si>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</si>
  <si>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</si>
  <si>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</si>
  <si>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</si>
  <si>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</si>
  <si>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</si>
  <si>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</si>
  <si>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</si>
  <si>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</si>
  <si>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</si>
  <si>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</si>
  <si>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</si>
  <si>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</si>
  <si>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</si>
  <si>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</si>
  <si>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</si>
  <si>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</si>
  <si>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</si>
  <si>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</si>
  <si>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</si>
  <si>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</si>
  <si>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</si>
  <si>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</si>
  <si>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</si>
  <si>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</si>
  <si>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</si>
  <si>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</si>
  <si>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</si>
  <si>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</si>
  <si>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</si>
  <si>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</si>
  <si>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</si>
  <si>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</si>
  <si>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</si>
  <si>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</si>
  <si>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</si>
  <si>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</si>
  <si>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</si>
  <si>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</si>
  <si>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</si>
  <si>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</si>
  <si>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</si>
  <si>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</si>
  <si>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</si>
  <si>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</si>
  <si>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</si>
  <si>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</si>
  <si>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池田町</t>
  </si>
  <si>
    <t>岐阜市</t>
  </si>
  <si>
    <t>大垣市</t>
  </si>
  <si>
    <t>海津市</t>
  </si>
  <si>
    <t>垂井町</t>
  </si>
  <si>
    <t>神戸町</t>
  </si>
  <si>
    <t>輪之内町</t>
  </si>
  <si>
    <t>養老町</t>
  </si>
  <si>
    <t>揖斐川町</t>
  </si>
  <si>
    <t>大野町</t>
  </si>
  <si>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</si>
  <si>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</si>
  <si>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</si>
  <si>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</si>
  <si>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</si>
  <si>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</si>
  <si>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１．沈下量は、基準水準点第39号(愛知県豊明市)、準基準水準点第191-2号(岐阜県不破郡垂井町)及び新三重県原標(三重県四日市市)を基準とした値。</t>
    <phoneticPr fontId="4"/>
  </si>
  <si>
    <t>２．測量の基準日：11月1日</t>
    <rPh sb="11" eb="12">
      <t>ガツ</t>
    </rPh>
    <rPh sb="13" eb="14">
      <t>ニチ</t>
    </rPh>
    <phoneticPr fontId="4"/>
  </si>
  <si>
    <t>羽島市</t>
  </si>
  <si>
    <t>各務原市</t>
  </si>
  <si>
    <t>瑞穂市</t>
  </si>
  <si>
    <t>本巣市</t>
  </si>
  <si>
    <t>岐南町</t>
  </si>
  <si>
    <t>笠松町</t>
  </si>
  <si>
    <t>安八町</t>
  </si>
  <si>
    <t>北方町</t>
  </si>
  <si>
    <t>　</t>
  </si>
  <si>
    <t>-</t>
  </si>
  <si>
    <t>/</t>
  </si>
  <si>
    <t>岐阜県における水道の概況　平成30年度版～令和3年度版（岐阜県健康福祉部薬務水道課）</t>
    <phoneticPr fontId="4"/>
  </si>
  <si>
    <t>金廻</t>
    <rPh sb="0" eb="2">
      <t>カナマワリ</t>
    </rPh>
    <phoneticPr fontId="4"/>
  </si>
  <si>
    <t>帆引</t>
    <rPh sb="0" eb="2">
      <t>ホビ</t>
    </rPh>
    <phoneticPr fontId="4"/>
  </si>
  <si>
    <t>上流IL-1</t>
    <rPh sb="0" eb="2">
      <t>ジョウリュウ</t>
    </rPh>
    <phoneticPr fontId="4"/>
  </si>
  <si>
    <t>岐阜県海津市海津町帆引新田</t>
    <rPh sb="3" eb="6">
      <t>カイヅシ</t>
    </rPh>
    <rPh sb="6" eb="9">
      <t>カイヅチョウ</t>
    </rPh>
    <rPh sb="9" eb="13">
      <t>ホビキシンデン</t>
    </rPh>
    <phoneticPr fontId="4"/>
  </si>
  <si>
    <t>岐阜県安八郡輪之内町松内</t>
    <rPh sb="0" eb="3">
      <t>ギフケン</t>
    </rPh>
    <rPh sb="3" eb="6">
      <t>アンパチグン</t>
    </rPh>
    <rPh sb="6" eb="10">
      <t>ワノウチチョウ</t>
    </rPh>
    <rPh sb="10" eb="12">
      <t>マツウチ</t>
    </rPh>
    <phoneticPr fontId="4"/>
  </si>
  <si>
    <t>岐阜県海津市海津町金廻</t>
    <rPh sb="0" eb="3">
      <t>ギフケン</t>
    </rPh>
    <rPh sb="3" eb="6">
      <t>カイヅシ</t>
    </rPh>
    <rPh sb="6" eb="9">
      <t>カイヅチョウ</t>
    </rPh>
    <rPh sb="9" eb="11">
      <t>カナマワリ</t>
    </rPh>
    <phoneticPr fontId="4"/>
  </si>
  <si>
    <t>中部地整</t>
    <rPh sb="0" eb="4">
      <t>チュウブチセイ</t>
    </rPh>
    <phoneticPr fontId="4"/>
  </si>
  <si>
    <t>S38~R4</t>
  </si>
  <si>
    <t>S38~R4</t>
    <phoneticPr fontId="4"/>
  </si>
  <si>
    <t>S48~R4</t>
    <phoneticPr fontId="4"/>
  </si>
  <si>
    <t>R4</t>
    <phoneticPr fontId="4"/>
  </si>
  <si>
    <t>H30~R4</t>
    <phoneticPr fontId="4"/>
  </si>
  <si>
    <t>H24</t>
    <phoneticPr fontId="4"/>
  </si>
  <si>
    <t>岐阜井</t>
    <rPh sb="0" eb="2">
      <t>ギフ</t>
    </rPh>
    <rPh sb="2" eb="3">
      <t>イ</t>
    </rPh>
    <phoneticPr fontId="36"/>
  </si>
  <si>
    <t>大垣井</t>
    <rPh sb="0" eb="2">
      <t>オオガキ</t>
    </rPh>
    <rPh sb="2" eb="3">
      <t>イ</t>
    </rPh>
    <phoneticPr fontId="36"/>
  </si>
  <si>
    <t>羽島井</t>
    <rPh sb="0" eb="2">
      <t>ハシマ</t>
    </rPh>
    <rPh sb="2" eb="3">
      <t>イ</t>
    </rPh>
    <phoneticPr fontId="36"/>
  </si>
  <si>
    <t>海津井</t>
    <rPh sb="0" eb="2">
      <t>カイヅ</t>
    </rPh>
    <rPh sb="2" eb="3">
      <t>イ</t>
    </rPh>
    <phoneticPr fontId="36"/>
  </si>
  <si>
    <t>岐阜市須賀</t>
    <rPh sb="0" eb="3">
      <t>ギフシ</t>
    </rPh>
    <rPh sb="3" eb="4">
      <t>ス</t>
    </rPh>
    <rPh sb="4" eb="5">
      <t>ガ</t>
    </rPh>
    <phoneticPr fontId="36"/>
  </si>
  <si>
    <t>大垣市北方町</t>
    <rPh sb="0" eb="3">
      <t>オオガキシ</t>
    </rPh>
    <rPh sb="3" eb="5">
      <t>キタガタ</t>
    </rPh>
    <rPh sb="5" eb="6">
      <t>マチ</t>
    </rPh>
    <phoneticPr fontId="36"/>
  </si>
  <si>
    <t>羽島市上中町</t>
    <rPh sb="0" eb="3">
      <t>ハシマシ</t>
    </rPh>
    <rPh sb="3" eb="4">
      <t>ウエ</t>
    </rPh>
    <rPh sb="4" eb="5">
      <t>ナカ</t>
    </rPh>
    <rPh sb="5" eb="6">
      <t>マチ</t>
    </rPh>
    <phoneticPr fontId="36"/>
  </si>
  <si>
    <t>海津市海津町古中島</t>
    <rPh sb="0" eb="2">
      <t>カイヅ</t>
    </rPh>
    <rPh sb="2" eb="3">
      <t>シ</t>
    </rPh>
    <rPh sb="3" eb="5">
      <t>カイヅ</t>
    </rPh>
    <rPh sb="5" eb="6">
      <t>マチ</t>
    </rPh>
    <rPh sb="6" eb="7">
      <t>フル</t>
    </rPh>
    <rPh sb="7" eb="8">
      <t>ナカ</t>
    </rPh>
    <rPh sb="8" eb="9">
      <t>シマ</t>
    </rPh>
    <phoneticPr fontId="36"/>
  </si>
  <si>
    <t>219.5～236.0</t>
  </si>
  <si>
    <t>212.0～228.5</t>
  </si>
  <si>
    <t>275.5～292.0</t>
  </si>
  <si>
    <t>151.5～169.0</t>
  </si>
  <si>
    <t>岐阜県</t>
    <rPh sb="0" eb="3">
      <t>ギフケン</t>
    </rPh>
    <phoneticPr fontId="36"/>
  </si>
  <si>
    <t>G3層　被圧地下水</t>
    <rPh sb="2" eb="3">
      <t>ソウ</t>
    </rPh>
    <rPh sb="4" eb="5">
      <t>ヒ</t>
    </rPh>
    <rPh sb="5" eb="6">
      <t>アツ</t>
    </rPh>
    <rPh sb="6" eb="9">
      <t>チカスイ</t>
    </rPh>
    <phoneticPr fontId="36"/>
  </si>
  <si>
    <t>G2層　被圧地下水</t>
    <rPh sb="2" eb="3">
      <t>ソウ</t>
    </rPh>
    <rPh sb="4" eb="5">
      <t>ヒ</t>
    </rPh>
    <rPh sb="5" eb="6">
      <t>アツ</t>
    </rPh>
    <rPh sb="6" eb="9">
      <t>チカスイ</t>
    </rPh>
    <phoneticPr fontId="36"/>
  </si>
  <si>
    <t>S46</t>
  </si>
  <si>
    <t>S54</t>
  </si>
  <si>
    <t>4.78(S48)</t>
  </si>
  <si>
    <t>8.30(H6)</t>
  </si>
  <si>
    <t>-4.48(S48)</t>
  </si>
  <si>
    <t>-9.19(S54)</t>
  </si>
  <si>
    <t>主たる地下水位観測所の地下水位は、前年と比べて漸減傾向にあり、4箇所中3か所が低下している。ただし過去5か年程度で見ると概ね横ばい傾向を示している。</t>
    <rPh sb="0" eb="1">
      <t>シュ</t>
    </rPh>
    <rPh sb="3" eb="10">
      <t>チカスイイカンソクジョ</t>
    </rPh>
    <rPh sb="11" eb="15">
      <t>チカスイイ</t>
    </rPh>
    <rPh sb="17" eb="19">
      <t>ゼンネン</t>
    </rPh>
    <rPh sb="20" eb="21">
      <t>クラ</t>
    </rPh>
    <rPh sb="23" eb="25">
      <t>ゼンゲン</t>
    </rPh>
    <rPh sb="25" eb="27">
      <t>ケイコウ</t>
    </rPh>
    <rPh sb="32" eb="35">
      <t>カショチュウ</t>
    </rPh>
    <rPh sb="37" eb="38">
      <t>ショ</t>
    </rPh>
    <rPh sb="39" eb="41">
      <t>テイカ</t>
    </rPh>
    <rPh sb="49" eb="51">
      <t>カコ</t>
    </rPh>
    <rPh sb="53" eb="56">
      <t>ネンテイド</t>
    </rPh>
    <rPh sb="57" eb="58">
      <t>ミ</t>
    </rPh>
    <rPh sb="60" eb="61">
      <t>オオム</t>
    </rPh>
    <rPh sb="62" eb="63">
      <t>ヨコ</t>
    </rPh>
    <rPh sb="65" eb="67">
      <t>ケイコウ</t>
    </rPh>
    <rPh sb="68" eb="69">
      <t>シメ</t>
    </rPh>
    <phoneticPr fontId="4"/>
  </si>
  <si>
    <t>2019年～2020年工業統計調査結果（岐阜県環境生活部統計課）</t>
    <rPh sb="4" eb="5">
      <t>ネン</t>
    </rPh>
    <rPh sb="10" eb="11">
      <t>ネン</t>
    </rPh>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</si>
  <si>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</si>
  <si>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</si>
  <si>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</si>
  <si>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</si>
  <si>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</si>
  <si>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</si>
  <si>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西中井</t>
  </si>
  <si>
    <t>大垣市青柳町</t>
  </si>
  <si>
    <t>不明</t>
  </si>
  <si>
    <t>G1層　被圧地下水</t>
  </si>
  <si>
    <t>S47</t>
  </si>
  <si>
    <t>1.42(S48)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</si>
</sst>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 "/>
  </numFmts>
  <fonts count="54"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sz val="10"/>
      <name val="ＭＳ Ｐゴシック"/>
      <family val="3"/>
      <charset val="128"/>
    </font>
    <font>
      <sz val="10"/>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
      <sz val="9"/>
      <name val="メイリオ"/>
      <family val="3"/>
      <charset val="128"/>
    </font>
    <font>
      <sz val="11"/>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74">
    <xf numFmtId="0" fontId="0" fillId="0" borderId="0" xfId="0">
      <alignment vertical="center"/>
    </xf>
    <xf numFmtId="0" fontId="32" fillId="0" borderId="0" xfId="55" applyFont="1" applyProtection="1">
      <alignment vertical="center"/>
      <protection locked="0"/>
    </xf>
    <xf numFmtId="0" fontId="38"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center" vertical="center"/>
      <protection locked="0"/>
    </xf>
    <xf numFmtId="0" fontId="39" fillId="0" borderId="0" xfId="55" applyFont="1" applyProtection="1">
      <alignment vertical="center"/>
      <protection locked="0"/>
    </xf>
    <xf numFmtId="0" fontId="41" fillId="0" borderId="6" xfId="55" applyFont="1" applyBorder="1" applyAlignment="1">
      <alignment horizontal="centerContinuous" vertical="center" wrapText="1"/>
    </xf>
    <xf numFmtId="0" fontId="41" fillId="0" borderId="9" xfId="55" applyFont="1" applyBorder="1" applyAlignment="1">
      <alignment horizontal="centerContinuous" vertical="center"/>
    </xf>
    <xf numFmtId="0" fontId="41" fillId="0" borderId="1" xfId="61" applyFont="1" applyBorder="1" applyAlignment="1">
      <alignment horizontal="center" vertical="center" wrapText="1"/>
    </xf>
    <xf numFmtId="0" fontId="41" fillId="0" borderId="19" xfId="55" applyFont="1" applyBorder="1" applyAlignment="1">
      <alignment vertical="center" wrapText="1"/>
    </xf>
    <xf numFmtId="0" fontId="32" fillId="0" borderId="0" xfId="61" applyFont="1" applyAlignment="1">
      <alignment horizontal="center" vertical="center"/>
    </xf>
    <xf numFmtId="0" fontId="41" fillId="0" borderId="21" xfId="55" applyFont="1" applyBorder="1">
      <alignment vertical="center"/>
    </xf>
    <xf numFmtId="0" fontId="32" fillId="0" borderId="15" xfId="61" applyFont="1" applyBorder="1" applyAlignment="1">
      <alignment horizontal="center" vertical="top"/>
    </xf>
    <xf numFmtId="0" fontId="41" fillId="0" borderId="4" xfId="55" applyFont="1" applyBorder="1" applyAlignment="1">
      <alignment horizontal="center" vertical="center" wrapText="1"/>
    </xf>
    <xf numFmtId="0" fontId="41" fillId="0" borderId="20" xfId="55" applyFont="1" applyBorder="1" applyAlignment="1">
      <alignment horizontal="center" vertical="center" wrapText="1"/>
    </xf>
    <xf numFmtId="0" fontId="32" fillId="0" borderId="0" xfId="55" applyFont="1">
      <alignment vertical="center"/>
    </xf>
    <xf numFmtId="0" fontId="42"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41" fillId="0" borderId="0" xfId="55" applyFont="1" applyProtection="1">
      <alignment vertical="center"/>
      <protection locked="0"/>
    </xf>
    <xf numFmtId="180" fontId="41" fillId="0" borderId="0" xfId="55" applyNumberFormat="1" applyFont="1" applyProtection="1">
      <alignment vertical="center"/>
      <protection locked="0"/>
    </xf>
    <xf numFmtId="0" fontId="42" fillId="0" borderId="0" xfId="55" applyFont="1" applyAlignment="1" applyProtection="1">
      <alignment horizontal="left" vertical="center"/>
      <protection locked="0"/>
    </xf>
    <xf numFmtId="0" fontId="42" fillId="0" borderId="0" xfId="55" applyFont="1" applyProtection="1">
      <alignment vertical="center"/>
      <protection locked="0"/>
    </xf>
    <xf numFmtId="0" fontId="32" fillId="0" borderId="0" xfId="55" applyFont="1" applyAlignment="1" applyProtection="1">
      <alignment horizontal="lef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left" vertical="center" wrapText="1"/>
      <protection locked="0"/>
    </xf>
    <xf numFmtId="0" fontId="42" fillId="0" borderId="0" xfId="55" applyFont="1" applyAlignment="1" applyProtection="1">
      <alignment vertical="top" wrapText="1"/>
      <protection locked="0"/>
    </xf>
    <xf numFmtId="0" fontId="42" fillId="0" borderId="0" xfId="55" applyFont="1" applyAlignment="1" applyProtection="1">
      <alignment vertical="top"/>
      <protection locked="0"/>
    </xf>
    <xf numFmtId="0" fontId="41" fillId="0" borderId="0" xfId="0" applyFont="1" applyAlignment="1">
      <alignment horizontal="center" vertical="center"/>
    </xf>
    <xf numFmtId="0" fontId="41" fillId="0" borderId="0" xfId="0" applyFont="1">
      <alignment vertical="center"/>
    </xf>
    <xf numFmtId="0" fontId="41" fillId="0" borderId="1" xfId="0" applyFont="1" applyBorder="1">
      <alignment vertical="center"/>
    </xf>
    <xf numFmtId="0" fontId="41" fillId="0" borderId="5" xfId="0" applyFont="1" applyBorder="1">
      <alignment vertical="center"/>
    </xf>
    <xf numFmtId="49" fontId="41" fillId="0" borderId="1" xfId="0" applyNumberFormat="1" applyFont="1" applyBorder="1">
      <alignment vertical="center"/>
    </xf>
    <xf numFmtId="0" fontId="41" fillId="0" borderId="5" xfId="0" applyFont="1" applyBorder="1" applyAlignment="1">
      <alignment vertical="center" wrapText="1"/>
    </xf>
    <xf numFmtId="0" fontId="41" fillId="0" borderId="6" xfId="0" applyFont="1" applyBorder="1">
      <alignment vertical="center"/>
    </xf>
    <xf numFmtId="0" fontId="41" fillId="0" borderId="9" xfId="0" applyFont="1" applyBorder="1">
      <alignment vertical="center"/>
    </xf>
    <xf numFmtId="0" fontId="41" fillId="0" borderId="9" xfId="0" applyFont="1" applyBorder="1" applyAlignment="1">
      <alignment horizontal="left" vertical="center"/>
    </xf>
    <xf numFmtId="0" fontId="41" fillId="0" borderId="5" xfId="0" applyFont="1" applyBorder="1" applyAlignment="1">
      <alignment horizontal="justify" vertical="center" wrapText="1"/>
    </xf>
    <xf numFmtId="0" fontId="41" fillId="0" borderId="0" xfId="0" applyFont="1" applyAlignment="1">
      <alignment horizontal="right" vertical="center"/>
    </xf>
    <xf numFmtId="49" fontId="41" fillId="0" borderId="0" xfId="0" applyNumberFormat="1" applyFont="1">
      <alignment vertical="center"/>
    </xf>
    <xf numFmtId="0" fontId="41" fillId="0" borderId="0" xfId="0" applyFont="1" applyAlignment="1">
      <alignment horizontal="left" vertical="center"/>
    </xf>
    <xf numFmtId="0" fontId="41"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8" fillId="0" borderId="0" xfId="62" applyFont="1" applyAlignment="1" applyProtection="1">
      <alignment horizontal="left" vertical="center"/>
      <protection locked="0"/>
    </xf>
    <xf numFmtId="0" fontId="32" fillId="0" borderId="0" xfId="62" applyFont="1" applyProtection="1">
      <alignment vertical="center"/>
      <protection locked="0"/>
    </xf>
    <xf numFmtId="0" fontId="42"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6"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Protection="1">
      <alignment vertical="center"/>
      <protection locked="0"/>
    </xf>
    <xf numFmtId="49" fontId="26" fillId="0" borderId="15" xfId="60"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49" fontId="26" fillId="0" borderId="1" xfId="60" applyNumberFormat="1" applyFont="1" applyBorder="1" applyProtection="1">
      <alignment vertical="center"/>
      <protection locked="0"/>
    </xf>
    <xf numFmtId="49" fontId="26" fillId="0" borderId="5" xfId="60" applyNumberFormat="1" applyFont="1" applyBorder="1" applyProtection="1">
      <alignment vertical="center"/>
      <protection locked="0"/>
    </xf>
    <xf numFmtId="49" fontId="26" fillId="0" borderId="2" xfId="60" applyNumberFormat="1" applyFont="1" applyBorder="1" applyProtection="1">
      <alignment vertical="center"/>
      <protection locked="0"/>
    </xf>
    <xf numFmtId="178" fontId="26" fillId="0" borderId="52" xfId="60" applyNumberFormat="1" applyFont="1" applyBorder="1" applyProtection="1">
      <alignment vertical="center"/>
      <protection locked="0"/>
    </xf>
    <xf numFmtId="178" fontId="26" fillId="0" borderId="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178" fontId="26" fillId="0" borderId="1"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0" fontId="47" fillId="0" borderId="1" xfId="0" applyFont="1" applyBorder="1">
      <alignment vertical="center"/>
    </xf>
    <xf numFmtId="177"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0" fontId="26" fillId="0" borderId="5" xfId="0" applyFont="1" applyBorder="1" applyAlignment="1" applyProtection="1">
      <alignment horizontal="center" vertical="center" wrapText="1"/>
      <protection locked="0"/>
    </xf>
    <xf numFmtId="49" fontId="26" fillId="0" borderId="1" xfId="58" applyNumberFormat="1" applyFont="1" applyBorder="1" applyAlignment="1" applyProtection="1">
      <alignment horizontal="center" vertical="center" wrapText="1"/>
      <protection locked="0"/>
    </xf>
    <xf numFmtId="49" fontId="26" fillId="0" borderId="0" xfId="58" applyNumberFormat="1" applyFont="1" applyAlignment="1" applyProtection="1">
      <alignment horizontal="righ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3" fillId="0" borderId="11" xfId="57" applyFont="1" applyBorder="1" applyAlignment="1">
      <alignment vertical="center" wrapText="1"/>
    </xf>
    <xf numFmtId="0" fontId="43" fillId="0" borderId="15" xfId="61" applyFont="1" applyBorder="1" applyAlignment="1">
      <alignment horizontal="center" vertical="center"/>
    </xf>
    <xf numFmtId="0" fontId="43" fillId="0" borderId="58" xfId="61"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3" fillId="0" borderId="59" xfId="0" applyFont="1" applyBorder="1" applyAlignment="1">
      <alignment horizontal="center" vertical="center"/>
    </xf>
    <xf numFmtId="0" fontId="43" fillId="0" borderId="57" xfId="0" applyFont="1" applyBorder="1" applyAlignment="1">
      <alignment horizontal="center" vertical="center"/>
    </xf>
    <xf numFmtId="0" fontId="43" fillId="0" borderId="56" xfId="0" applyFont="1" applyBorder="1" applyAlignment="1">
      <alignment horizontal="center" vertical="center"/>
    </xf>
    <xf numFmtId="180" fontId="49"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37" fillId="0" borderId="1" xfId="56" applyFont="1" applyBorder="1" applyAlignment="1" applyProtection="1">
      <alignment horizontal="right" vertical="center"/>
      <protection locked="0"/>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85"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79"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179" fontId="26" fillId="0" borderId="6"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51" fillId="0" borderId="0" xfId="0" applyFont="1">
      <alignment vertical="center"/>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0" fontId="42" fillId="0" borderId="6" xfId="55" applyFont="1" applyBorder="1" applyAlignment="1">
      <alignment horizontal="center" vertical="center" wrapText="1"/>
    </xf>
    <xf numFmtId="0" fontId="42" fillId="0" borderId="9" xfId="55" applyFont="1" applyBorder="1" applyAlignment="1">
      <alignment horizontal="center" vertical="center" wrapText="1"/>
    </xf>
    <xf numFmtId="0" fontId="41" fillId="0" borderId="2" xfId="55" applyFont="1" applyBorder="1" applyAlignment="1">
      <alignment horizontal="center" vertical="center" wrapText="1"/>
    </xf>
    <xf numFmtId="0" fontId="41" fillId="0" borderId="4" xfId="55" applyFont="1" applyBorder="1" applyAlignment="1">
      <alignment horizontal="center" vertical="center" wrapText="1"/>
    </xf>
    <xf numFmtId="0" fontId="41" fillId="0" borderId="3" xfId="55" applyFont="1" applyBorder="1" applyAlignment="1">
      <alignment horizontal="center" vertical="center"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41" fillId="0" borderId="18" xfId="55" applyFont="1" applyBorder="1" applyAlignment="1">
      <alignment horizontal="center" vertical="center" wrapText="1"/>
    </xf>
    <xf numFmtId="0" fontId="41" fillId="0" borderId="12" xfId="55" applyFont="1" applyBorder="1" applyAlignment="1">
      <alignment horizontal="center" vertical="center" wrapText="1"/>
    </xf>
    <xf numFmtId="0" fontId="42" fillId="0" borderId="2" xfId="55" applyFont="1" applyBorder="1" applyAlignment="1">
      <alignment horizontal="center" vertical="center"/>
    </xf>
    <xf numFmtId="0" fontId="42" fillId="0" borderId="4" xfId="55" applyFont="1" applyBorder="1" applyAlignment="1">
      <alignment horizontal="center" vertical="center"/>
    </xf>
    <xf numFmtId="0" fontId="42" fillId="0" borderId="3" xfId="55" applyFont="1" applyBorder="1" applyAlignment="1">
      <alignment horizontal="center" vertical="center"/>
    </xf>
    <xf numFmtId="0" fontId="42" fillId="0" borderId="18" xfId="55" applyFont="1" applyBorder="1" applyAlignment="1">
      <alignment horizontal="center" vertical="center"/>
    </xf>
    <xf numFmtId="0" fontId="42" fillId="0" borderId="19" xfId="55"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0" borderId="0" xfId="0" applyFont="1" applyAlignment="1">
      <alignment horizontal="center" vertical="center"/>
    </xf>
    <xf numFmtId="0" fontId="42" fillId="0" borderId="20" xfId="0" applyFont="1" applyBorder="1" applyAlignment="1">
      <alignment horizontal="center" vertical="center"/>
    </xf>
    <xf numFmtId="0" fontId="42" fillId="0" borderId="13" xfId="0" applyFont="1" applyBorder="1" applyAlignment="1">
      <alignment horizontal="center" vertical="center"/>
    </xf>
    <xf numFmtId="0" fontId="42" fillId="0" borderId="21" xfId="0" applyFont="1" applyBorder="1" applyAlignment="1">
      <alignment horizontal="center" vertical="center"/>
    </xf>
    <xf numFmtId="0" fontId="42" fillId="0" borderId="15" xfId="0" applyFont="1" applyBorder="1" applyAlignment="1">
      <alignment horizontal="center" vertical="center"/>
    </xf>
    <xf numFmtId="179" fontId="43" fillId="0" borderId="2" xfId="55" applyNumberFormat="1" applyFont="1" applyBorder="1" applyAlignment="1">
      <alignment horizontal="center" vertical="center" wrapText="1"/>
    </xf>
    <xf numFmtId="179" fontId="43" fillId="0" borderId="4" xfId="55" applyNumberFormat="1" applyFont="1" applyBorder="1" applyAlignment="1">
      <alignment horizontal="center" vertical="center" wrapText="1"/>
    </xf>
    <xf numFmtId="179" fontId="43"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3" fillId="0" borderId="2" xfId="55" applyFont="1" applyBorder="1" applyAlignment="1">
      <alignment horizontal="center" vertical="center" wrapText="1"/>
    </xf>
    <xf numFmtId="0" fontId="43" fillId="0" borderId="3" xfId="55" applyFont="1" applyBorder="1" applyAlignment="1">
      <alignment horizontal="center" vertical="center" wrapText="1"/>
    </xf>
    <xf numFmtId="0" fontId="43" fillId="0" borderId="4" xfId="55" applyFont="1" applyBorder="1" applyAlignment="1">
      <alignment horizontal="center" vertical="top" wrapText="1"/>
    </xf>
    <xf numFmtId="0" fontId="43" fillId="0" borderId="3" xfId="55" applyFont="1" applyBorder="1" applyAlignment="1">
      <alignment horizontal="center" vertical="top" wrapText="1"/>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41" fillId="0" borderId="19" xfId="55" applyFont="1" applyBorder="1" applyAlignment="1">
      <alignment horizontal="center" vertical="center" wrapText="1"/>
    </xf>
    <xf numFmtId="0" fontId="41" fillId="0" borderId="13" xfId="55" applyFont="1" applyBorder="1" applyAlignment="1">
      <alignment horizontal="center" vertical="center" wrapText="1"/>
    </xf>
    <xf numFmtId="0" fontId="41" fillId="0" borderId="21" xfId="55" applyFont="1" applyBorder="1" applyAlignment="1">
      <alignment horizontal="center" vertical="center" wrapText="1"/>
    </xf>
    <xf numFmtId="0" fontId="42" fillId="0" borderId="2" xfId="55" applyFont="1" applyBorder="1" applyAlignment="1">
      <alignment horizontal="center" vertical="center" wrapText="1"/>
    </xf>
    <xf numFmtId="0" fontId="42" fillId="0" borderId="4" xfId="55" applyFont="1" applyBorder="1" applyAlignment="1">
      <alignment horizontal="center" vertical="center" wrapText="1"/>
    </xf>
    <xf numFmtId="0" fontId="42" fillId="0" borderId="18" xfId="55" applyFont="1" applyBorder="1" applyAlignment="1">
      <alignment horizontal="center" vertical="center" wrapText="1"/>
    </xf>
    <xf numFmtId="0" fontId="42" fillId="0" borderId="19" xfId="55" applyFont="1" applyBorder="1" applyAlignment="1">
      <alignment horizontal="center" vertical="center" wrapText="1"/>
    </xf>
    <xf numFmtId="0" fontId="42" fillId="0" borderId="13" xfId="55" applyFont="1" applyBorder="1" applyAlignment="1">
      <alignment horizontal="center" vertical="center" wrapText="1"/>
    </xf>
    <xf numFmtId="0" fontId="42" fillId="0" borderId="21" xfId="55" applyFont="1" applyBorder="1" applyAlignment="1">
      <alignment horizontal="center" vertical="center" wrapText="1"/>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42" fillId="0" borderId="9" xfId="55" applyFont="1" applyBorder="1" applyAlignment="1">
      <alignment horizontal="center" vertical="center"/>
    </xf>
    <xf numFmtId="0" fontId="42" fillId="0" borderId="6" xfId="55" applyFont="1" applyBorder="1" applyAlignment="1">
      <alignment horizontal="center" vertical="center"/>
    </xf>
    <xf numFmtId="0" fontId="42" fillId="0" borderId="5" xfId="55" applyFont="1" applyBorder="1" applyAlignment="1">
      <alignment horizontal="center" vertical="center"/>
    </xf>
    <xf numFmtId="0" fontId="41"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40" fillId="0" borderId="0" xfId="55" applyFont="1" applyProtection="1">
      <alignment vertical="center"/>
      <protection locked="0"/>
    </xf>
    <xf numFmtId="0" fontId="32" fillId="0" borderId="0" xfId="55" applyFont="1" applyProtection="1">
      <alignment vertical="center"/>
      <protection locked="0"/>
    </xf>
    <xf numFmtId="0" fontId="41" fillId="0" borderId="2" xfId="55" applyFont="1" applyBorder="1" applyAlignment="1">
      <alignment horizontal="center" vertical="top"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41" fillId="0" borderId="4" xfId="55" applyFont="1" applyBorder="1" applyAlignment="1">
      <alignment horizontal="center" vertical="center"/>
    </xf>
    <xf numFmtId="0" fontId="45" fillId="0" borderId="1" xfId="0" applyFont="1" applyBorder="1" applyAlignment="1">
      <alignment horizontal="center" vertical="center"/>
    </xf>
    <xf numFmtId="0" fontId="45" fillId="0" borderId="6" xfId="0" applyFont="1" applyBorder="1" applyAlignment="1">
      <alignment horizontal="center" vertical="center"/>
    </xf>
    <xf numFmtId="0" fontId="45" fillId="0" borderId="9" xfId="0" applyFont="1" applyBorder="1" applyAlignment="1">
      <alignment horizontal="center" vertical="center"/>
    </xf>
    <xf numFmtId="0" fontId="45" fillId="0" borderId="5" xfId="0" applyFont="1" applyBorder="1" applyAlignment="1">
      <alignment horizontal="center" vertical="center"/>
    </xf>
    <xf numFmtId="0" fontId="41" fillId="0" borderId="6" xfId="0" applyFont="1" applyBorder="1" applyAlignment="1">
      <alignment horizontal="left" vertical="center"/>
    </xf>
    <xf numFmtId="0" fontId="41" fillId="0" borderId="5" xfId="0" applyFont="1" applyBorder="1" applyAlignment="1">
      <alignment horizontal="left" vertical="center"/>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2" xfId="6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21" xfId="58" applyFont="1" applyBorder="1" applyAlignment="1">
      <alignment horizontal="center" vertical="center" wrapText="1"/>
    </xf>
    <xf numFmtId="0" fontId="26" fillId="0" borderId="13" xfId="58" applyFont="1" applyBorder="1" applyAlignment="1" applyProtection="1">
      <alignment horizontal="left"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49" fontId="26" fillId="0" borderId="18" xfId="58" applyNumberFormat="1"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2" xfId="58" applyFont="1" applyBorder="1" applyAlignment="1" applyProtection="1">
      <alignment horizontal="left" vertical="center" wrapText="1"/>
      <protection locked="0"/>
    </xf>
    <xf numFmtId="0" fontId="26" fillId="0" borderId="0" xfId="58" applyFont="1" applyAlignment="1" applyProtection="1">
      <alignment horizontal="left" vertical="center" wrapText="1"/>
      <protection locked="0"/>
    </xf>
    <xf numFmtId="0" fontId="26" fillId="0" borderId="20" xfId="58" applyFont="1" applyBorder="1" applyAlignment="1" applyProtection="1">
      <alignment horizontal="left" vertical="center" wrapText="1"/>
      <protection locked="0"/>
    </xf>
    <xf numFmtId="0" fontId="26" fillId="0" borderId="1" xfId="61" applyFont="1" applyBorder="1" applyAlignment="1">
      <alignment horizontal="center" vertical="center"/>
    </xf>
    <xf numFmtId="180" fontId="50"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48" fillId="0" borderId="49" xfId="57" applyFont="1" applyBorder="1" applyAlignment="1">
      <alignment horizontal="left" vertical="center" wrapText="1"/>
    </xf>
    <xf numFmtId="0" fontId="48" fillId="0" borderId="50" xfId="57" applyFont="1" applyBorder="1" applyAlignment="1">
      <alignment horizontal="left" vertical="center" wrapText="1"/>
    </xf>
    <xf numFmtId="0" fontId="48" fillId="0" borderId="51" xfId="57" applyFont="1" applyBorder="1" applyAlignment="1">
      <alignment horizontal="left" vertical="center" wrapText="1"/>
    </xf>
    <xf numFmtId="0" fontId="48" fillId="0" borderId="27" xfId="57" applyFont="1" applyBorder="1" applyAlignment="1">
      <alignment horizontal="center" vertical="top" wrapText="1"/>
    </xf>
    <xf numFmtId="0" fontId="48" fillId="0" borderId="12" xfId="57" applyFont="1" applyBorder="1" applyAlignment="1">
      <alignment horizontal="center" vertical="top" wrapText="1"/>
    </xf>
    <xf numFmtId="0" fontId="48" fillId="0" borderId="28" xfId="57" applyFont="1" applyBorder="1" applyAlignment="1">
      <alignment horizontal="center" vertical="top" wrapText="1"/>
    </xf>
    <xf numFmtId="0" fontId="43" fillId="0" borderId="48" xfId="57" applyFont="1" applyBorder="1" applyAlignment="1">
      <alignment horizontal="center" vertical="center" wrapText="1"/>
    </xf>
    <xf numFmtId="0" fontId="43" fillId="0" borderId="29" xfId="57" applyFont="1" applyBorder="1" applyAlignment="1">
      <alignment horizontal="center" vertical="center" wrapText="1"/>
    </xf>
    <xf numFmtId="0" fontId="43" fillId="0" borderId="11" xfId="57" applyFont="1" applyBorder="1" applyAlignment="1">
      <alignment horizontal="center" vertical="center" wrapText="1"/>
    </xf>
    <xf numFmtId="0" fontId="43" fillId="0" borderId="30" xfId="57" applyFont="1" applyBorder="1" applyAlignment="1">
      <alignment horizontal="center" vertical="center" wrapText="1"/>
    </xf>
    <xf numFmtId="0" fontId="43" fillId="0" borderId="31" xfId="57" applyFont="1" applyBorder="1" applyAlignment="1">
      <alignment horizontal="center" vertical="center" wrapText="1"/>
    </xf>
    <xf numFmtId="0" fontId="43" fillId="0" borderId="46" xfId="57" applyFont="1" applyBorder="1" applyAlignment="1">
      <alignment horizontal="center" vertical="center" wrapText="1"/>
    </xf>
    <xf numFmtId="0" fontId="43" fillId="0" borderId="47" xfId="57" applyFont="1" applyBorder="1" applyAlignment="1">
      <alignment horizontal="center" vertical="center" wrapText="1"/>
    </xf>
    <xf numFmtId="0" fontId="43" fillId="0" borderId="2" xfId="57" applyFont="1" applyBorder="1" applyAlignment="1">
      <alignment horizontal="center" vertical="center" wrapText="1"/>
    </xf>
    <xf numFmtId="0" fontId="43" fillId="0" borderId="14" xfId="57" applyFont="1" applyBorder="1" applyAlignment="1">
      <alignment horizontal="center" vertical="center" wrapText="1"/>
    </xf>
    <xf numFmtId="0" fontId="43" fillId="0" borderId="29" xfId="61" applyFont="1" applyBorder="1" applyAlignment="1">
      <alignment horizontal="center" vertical="center" wrapText="1"/>
    </xf>
    <xf numFmtId="0" fontId="43" fillId="0" borderId="11" xfId="61" applyFont="1" applyBorder="1" applyAlignment="1">
      <alignment horizontal="center" vertical="center"/>
    </xf>
    <xf numFmtId="0" fontId="43" fillId="0" borderId="29" xfId="0" applyFont="1" applyBorder="1" applyAlignment="1">
      <alignment horizontal="center" vertical="center" wrapText="1"/>
    </xf>
    <xf numFmtId="0" fontId="43" fillId="0" borderId="53" xfId="0" applyFont="1" applyBorder="1" applyAlignment="1">
      <alignment horizontal="center" vertical="center"/>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9" xfId="57" applyFont="1" applyBorder="1" applyAlignment="1" applyProtection="1">
      <alignment horizontal="center" vertical="center"/>
      <protection locked="0"/>
    </xf>
    <xf numFmtId="0" fontId="27" fillId="0" borderId="1" xfId="57" applyFont="1" applyBorder="1" applyAlignment="1" applyProtection="1">
      <alignment horizontal="center" vertical="center" wrapText="1"/>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2" xfId="0" applyFont="1" applyBorder="1" applyAlignment="1" applyProtection="1">
      <alignment horizontal="center" vertical="center" textRotation="255" wrapText="1"/>
      <protection locked="0"/>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51" fillId="0" borderId="4" xfId="0" applyFont="1" applyBorder="1" applyAlignment="1" applyProtection="1">
      <alignment horizontal="center" vertical="center" textRotation="255"/>
      <protection locked="0"/>
    </xf>
    <xf numFmtId="0" fontId="51" fillId="0" borderId="3" xfId="0" applyFont="1" applyBorder="1" applyAlignment="1" applyProtection="1">
      <alignment horizontal="center" vertical="center" textRotation="255"/>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51" fillId="0" borderId="4" xfId="0" applyFont="1" applyBorder="1" applyAlignment="1" applyProtection="1">
      <alignment horizontal="center" vertical="center" textRotation="255" wrapText="1"/>
      <protection locked="0"/>
    </xf>
    <xf numFmtId="0" fontId="51" fillId="0" borderId="3" xfId="0" applyFont="1" applyBorder="1" applyAlignment="1" applyProtection="1">
      <alignment horizontal="center" vertical="center" textRotation="255" wrapText="1"/>
      <protection locked="0"/>
    </xf>
    <xf numFmtId="0" fontId="51" fillId="0" borderId="14" xfId="0" applyFont="1" applyBorder="1" applyAlignment="1" applyProtection="1">
      <alignment horizontal="center" vertical="center" textRotation="255" wrapText="1"/>
      <protection locked="0"/>
    </xf>
    <xf numFmtId="49" fontId="32" fillId="0" borderId="1" xfId="58" applyNumberFormat="1" applyFont="1" applyBorder="1" applyAlignment="1" applyProtection="1">
      <alignment horizontal="center" vertical="center" wrapText="1"/>
      <protection locked="0"/>
    </xf>
    <xf numFmtId="0" fontId="53" fillId="33" borderId="1" xfId="0" applyFont="1" applyFill="1" applyBorder="1" applyAlignment="1" applyProtection="1">
      <alignment horizontal="center" vertical="center"/>
      <protection locked="0"/>
    </xf>
    <xf numFmtId="188" fontId="32" fillId="0" borderId="1" xfId="58" applyNumberFormat="1" applyFont="1" applyBorder="1" applyAlignment="1" applyProtection="1">
      <alignment horizontal="center" vertical="center" wrapText="1"/>
      <protection locked="0"/>
    </xf>
    <xf numFmtId="0" fontId="32" fillId="0" borderId="1" xfId="58" applyFont="1" applyBorder="1" applyAlignment="1" applyProtection="1">
      <alignment horizontal="center" vertical="center" wrapText="1"/>
      <protection locked="0"/>
    </xf>
    <xf numFmtId="49" fontId="41" fillId="0" borderId="6" xfId="58" applyNumberFormat="1" applyFont="1" applyBorder="1" applyAlignment="1" applyProtection="1">
      <alignment horizontal="center" vertical="center" wrapText="1"/>
      <protection locked="0"/>
    </xf>
    <xf numFmtId="49" fontId="41" fillId="0" borderId="5" xfId="58" applyNumberFormat="1"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0" fontId="52" fillId="33" borderId="1" xfId="0" applyFont="1" applyFill="1" applyBorder="1" applyProtection="1">
      <alignment vertical="center"/>
      <protection locked="0"/>
    </xf>
    <xf numFmtId="0" fontId="26" fillId="0" borderId="1" xfId="0" applyFont="1" applyBorder="1" applyProtection="1">
      <alignment vertical="center"/>
      <protection locked="0"/>
    </xf>
    <xf numFmtId="177" fontId="52" fillId="33" borderId="1" xfId="0" applyNumberFormat="1" applyFont="1" applyFill="1" applyBorder="1" applyAlignment="1" applyProtection="1">
      <alignment horizontal="right" vertical="center"/>
      <protection locked="0"/>
    </xf>
    <xf numFmtId="177" fontId="41" fillId="0" borderId="1" xfId="58" applyNumberFormat="1" applyFont="1" applyBorder="1" applyAlignment="1" applyProtection="1">
      <alignment horizontal="right" vertical="center" wrapText="1"/>
      <protection locked="0"/>
    </xf>
    <xf numFmtId="177" fontId="41" fillId="0" borderId="1" xfId="0" applyNumberFormat="1" applyFont="1" applyBorder="1" applyAlignment="1">
      <alignment horizontal="right" vertical="center" wrapText="1"/>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215900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558800</xdr:colOff>
          <xdr:row>18</xdr:row>
          <xdr:rowOff>12700</xdr:rowOff>
        </xdr:from>
        <xdr:to>
          <xdr:col>17</xdr:col>
          <xdr:colOff>215900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3" dataDxfId="52" headerRowCellStyle="標準_調査票（enquete）" dataCellStyle="標準_調査票（enquete）">
  <autoFilter ref="B10:AV15" xr:uid="{00000000-0009-0000-0100-000001000000}"/>
  <tableColumns count="47">
    <tableColumn id="1" xr3:uid="{00000000-0010-0000-0000-000001000000}" name="北海道" dataDxfId="51" dataCellStyle="標準_調査票（enquete）"/>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7" zoomScale="70" zoomScaleNormal="70" zoomScaleSheetLayoutView="5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81640625" style="1" customWidth="1"/>
    <col min="7" max="22" width="8.1796875" style="1" customWidth="1"/>
    <col min="23" max="23" width="12.08984375" style="1" customWidth="1"/>
    <col min="24" max="24" width="11" style="1" customWidth="1"/>
    <col min="25" max="25" width="15.179687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352</v>
      </c>
      <c r="C1" s="3"/>
      <c r="D1" s="4"/>
      <c r="E1" s="3"/>
      <c r="F1" s="3"/>
      <c r="G1" s="3"/>
      <c r="H1" s="3"/>
      <c r="I1" s="3"/>
      <c r="J1" s="3" t="s">
        <v>46</v>
      </c>
      <c r="L1" s="5"/>
      <c r="M1" s="5"/>
      <c r="N1" s="5"/>
      <c r="O1" s="247"/>
      <c r="P1" s="248"/>
      <c r="Q1" s="245"/>
      <c r="R1" s="246"/>
      <c r="S1" s="246"/>
      <c r="T1" s="246"/>
      <c r="U1" s="246"/>
    </row>
    <row r="2" spans="1:43" ht="51.5" customHeight="1" x14ac:dyDescent="0.2">
      <c r="A2" s="225" t="s">
        <v>171</v>
      </c>
      <c r="B2" s="233" t="s">
        <v>0</v>
      </c>
      <c r="C2" s="233" t="s">
        <v>29</v>
      </c>
      <c r="D2" s="195" t="s">
        <v>345</v>
      </c>
      <c r="E2" s="243" t="s">
        <v>1</v>
      </c>
      <c r="F2" s="242"/>
      <c r="G2" s="242"/>
      <c r="H2" s="242"/>
      <c r="I2" s="242"/>
      <c r="J2" s="242"/>
      <c r="K2" s="242"/>
      <c r="L2" s="242"/>
      <c r="M2" s="242"/>
      <c r="N2" s="242"/>
      <c r="O2" s="242"/>
      <c r="P2" s="242"/>
      <c r="Q2" s="242"/>
      <c r="R2" s="242"/>
      <c r="S2" s="242"/>
      <c r="T2" s="242"/>
      <c r="U2" s="242"/>
      <c r="V2" s="242"/>
      <c r="W2" s="6" t="s">
        <v>338</v>
      </c>
      <c r="X2" s="7"/>
      <c r="Y2" s="8" t="s">
        <v>303</v>
      </c>
      <c r="Z2" s="243" t="s">
        <v>157</v>
      </c>
      <c r="AA2" s="242"/>
      <c r="AB2" s="242"/>
      <c r="AC2" s="244"/>
      <c r="AD2" s="193" t="s">
        <v>521</v>
      </c>
      <c r="AE2" s="242"/>
      <c r="AF2" s="242"/>
      <c r="AG2" s="242"/>
      <c r="AH2" s="242"/>
      <c r="AI2" s="242"/>
      <c r="AJ2" s="242"/>
      <c r="AK2" s="242"/>
      <c r="AL2" s="242"/>
      <c r="AM2" s="242"/>
      <c r="AN2" s="233" t="s">
        <v>29</v>
      </c>
      <c r="AO2" s="233" t="s">
        <v>0</v>
      </c>
    </row>
    <row r="3" spans="1:43" ht="14.25" customHeight="1" x14ac:dyDescent="0.2">
      <c r="A3" s="226"/>
      <c r="B3" s="234"/>
      <c r="C3" s="234"/>
      <c r="D3" s="228"/>
      <c r="E3" s="201" t="s">
        <v>2</v>
      </c>
      <c r="F3" s="9"/>
      <c r="G3" s="201" t="s">
        <v>52</v>
      </c>
      <c r="H3" s="230"/>
      <c r="I3" s="230"/>
      <c r="J3" s="230"/>
      <c r="K3" s="201" t="s">
        <v>447</v>
      </c>
      <c r="L3" s="230"/>
      <c r="M3" s="230"/>
      <c r="N3" s="230"/>
      <c r="O3" s="201" t="s">
        <v>41</v>
      </c>
      <c r="P3" s="230"/>
      <c r="Q3" s="230"/>
      <c r="R3" s="230"/>
      <c r="S3" s="201" t="s">
        <v>346</v>
      </c>
      <c r="T3" s="230"/>
      <c r="U3" s="230"/>
      <c r="V3" s="230"/>
      <c r="W3" s="221" t="s">
        <v>339</v>
      </c>
      <c r="X3" s="221" t="s">
        <v>340</v>
      </c>
      <c r="Y3" s="10" t="s">
        <v>201</v>
      </c>
      <c r="Z3" s="203" t="s">
        <v>158</v>
      </c>
      <c r="AA3" s="206" t="s">
        <v>159</v>
      </c>
      <c r="AB3" s="207"/>
      <c r="AC3" s="208"/>
      <c r="AD3" s="193" t="s">
        <v>38</v>
      </c>
      <c r="AE3" s="194"/>
      <c r="AF3" s="194"/>
      <c r="AG3" s="194"/>
      <c r="AH3" s="194"/>
      <c r="AI3" s="194"/>
      <c r="AJ3" s="194"/>
      <c r="AK3" s="193" t="s">
        <v>30</v>
      </c>
      <c r="AL3" s="194"/>
      <c r="AM3" s="191" t="s">
        <v>3</v>
      </c>
      <c r="AN3" s="234"/>
      <c r="AO3" s="234"/>
    </row>
    <row r="4" spans="1:43" ht="35.5" customHeight="1" x14ac:dyDescent="0.2">
      <c r="A4" s="226"/>
      <c r="B4" s="234"/>
      <c r="C4" s="234"/>
      <c r="D4" s="228"/>
      <c r="E4" s="202"/>
      <c r="F4" s="11"/>
      <c r="G4" s="231"/>
      <c r="H4" s="232"/>
      <c r="I4" s="232"/>
      <c r="J4" s="232"/>
      <c r="K4" s="231"/>
      <c r="L4" s="232"/>
      <c r="M4" s="232"/>
      <c r="N4" s="232"/>
      <c r="O4" s="231"/>
      <c r="P4" s="232"/>
      <c r="Q4" s="232"/>
      <c r="R4" s="232"/>
      <c r="S4" s="231"/>
      <c r="T4" s="232"/>
      <c r="U4" s="232"/>
      <c r="V4" s="232"/>
      <c r="W4" s="222"/>
      <c r="X4" s="222"/>
      <c r="Y4" s="12" t="s">
        <v>202</v>
      </c>
      <c r="Z4" s="204"/>
      <c r="AA4" s="209"/>
      <c r="AB4" s="210"/>
      <c r="AC4" s="211"/>
      <c r="AD4" s="235" t="s">
        <v>31</v>
      </c>
      <c r="AE4" s="236"/>
      <c r="AF4" s="235" t="s">
        <v>4</v>
      </c>
      <c r="AG4" s="236"/>
      <c r="AH4" s="236"/>
      <c r="AI4" s="236"/>
      <c r="AJ4" s="236"/>
      <c r="AK4" s="191" t="s">
        <v>47</v>
      </c>
      <c r="AL4" s="191" t="s">
        <v>48</v>
      </c>
      <c r="AM4" s="192"/>
      <c r="AN4" s="234"/>
      <c r="AO4" s="234"/>
    </row>
    <row r="5" spans="1:43" ht="11.5" customHeight="1" x14ac:dyDescent="0.2">
      <c r="A5" s="226"/>
      <c r="B5" s="234"/>
      <c r="C5" s="234"/>
      <c r="D5" s="228"/>
      <c r="E5" s="202"/>
      <c r="F5" s="249" t="s">
        <v>49</v>
      </c>
      <c r="G5" s="195" t="s">
        <v>160</v>
      </c>
      <c r="H5" s="195" t="s">
        <v>155</v>
      </c>
      <c r="I5" s="198" t="s">
        <v>154</v>
      </c>
      <c r="J5" s="195" t="s">
        <v>5</v>
      </c>
      <c r="K5" s="195" t="s">
        <v>160</v>
      </c>
      <c r="L5" s="195" t="s">
        <v>155</v>
      </c>
      <c r="M5" s="198" t="s">
        <v>154</v>
      </c>
      <c r="N5" s="195" t="s">
        <v>5</v>
      </c>
      <c r="O5" s="195" t="s">
        <v>160</v>
      </c>
      <c r="P5" s="195" t="s">
        <v>244</v>
      </c>
      <c r="Q5" s="198" t="s">
        <v>154</v>
      </c>
      <c r="R5" s="195" t="s">
        <v>5</v>
      </c>
      <c r="S5" s="201" t="s">
        <v>6</v>
      </c>
      <c r="T5" s="201" t="s">
        <v>7</v>
      </c>
      <c r="U5" s="201" t="s">
        <v>8</v>
      </c>
      <c r="V5" s="195" t="s">
        <v>28</v>
      </c>
      <c r="W5" s="13"/>
      <c r="X5" s="14"/>
      <c r="Y5" s="15"/>
      <c r="Z5" s="205"/>
      <c r="AA5" s="212"/>
      <c r="AB5" s="213"/>
      <c r="AC5" s="214"/>
      <c r="AD5" s="237"/>
      <c r="AE5" s="238"/>
      <c r="AF5" s="237"/>
      <c r="AG5" s="238"/>
      <c r="AH5" s="238"/>
      <c r="AI5" s="238"/>
      <c r="AJ5" s="238"/>
      <c r="AK5" s="192"/>
      <c r="AL5" s="192"/>
      <c r="AM5" s="192"/>
      <c r="AN5" s="234"/>
      <c r="AO5" s="234"/>
    </row>
    <row r="6" spans="1:43" ht="19.5" customHeight="1" x14ac:dyDescent="0.2">
      <c r="A6" s="226"/>
      <c r="B6" s="234"/>
      <c r="C6" s="234"/>
      <c r="D6" s="228"/>
      <c r="E6" s="202"/>
      <c r="F6" s="250"/>
      <c r="G6" s="196"/>
      <c r="H6" s="196"/>
      <c r="I6" s="199"/>
      <c r="J6" s="196"/>
      <c r="K6" s="196"/>
      <c r="L6" s="196"/>
      <c r="M6" s="199"/>
      <c r="N6" s="196"/>
      <c r="O6" s="196"/>
      <c r="P6" s="252"/>
      <c r="Q6" s="199"/>
      <c r="R6" s="196"/>
      <c r="S6" s="202"/>
      <c r="T6" s="202"/>
      <c r="U6" s="202"/>
      <c r="V6" s="196"/>
      <c r="W6" s="223" t="s">
        <v>341</v>
      </c>
      <c r="X6" s="223" t="s">
        <v>341</v>
      </c>
      <c r="Y6" s="16" t="s">
        <v>14</v>
      </c>
      <c r="Z6" s="218" t="s">
        <v>161</v>
      </c>
      <c r="AA6" s="239" t="s">
        <v>162</v>
      </c>
      <c r="AB6" s="198" t="s">
        <v>163</v>
      </c>
      <c r="AC6" s="215" t="s">
        <v>164</v>
      </c>
      <c r="AD6" s="191" t="s">
        <v>9</v>
      </c>
      <c r="AE6" s="191" t="s">
        <v>10</v>
      </c>
      <c r="AF6" s="191" t="s">
        <v>11</v>
      </c>
      <c r="AG6" s="191" t="s">
        <v>12</v>
      </c>
      <c r="AH6" s="191" t="s">
        <v>32</v>
      </c>
      <c r="AI6" s="191" t="s">
        <v>33</v>
      </c>
      <c r="AJ6" s="191" t="s">
        <v>13</v>
      </c>
      <c r="AK6" s="192"/>
      <c r="AL6" s="192"/>
      <c r="AM6" s="192"/>
      <c r="AN6" s="234"/>
      <c r="AO6" s="234"/>
    </row>
    <row r="7" spans="1:43" ht="13.5" customHeight="1" x14ac:dyDescent="0.2">
      <c r="A7" s="226"/>
      <c r="B7" s="234"/>
      <c r="C7" s="234"/>
      <c r="D7" s="228"/>
      <c r="E7" s="202"/>
      <c r="F7" s="250"/>
      <c r="G7" s="196"/>
      <c r="H7" s="196"/>
      <c r="I7" s="199"/>
      <c r="J7" s="196"/>
      <c r="K7" s="196"/>
      <c r="L7" s="196"/>
      <c r="M7" s="199"/>
      <c r="N7" s="196"/>
      <c r="O7" s="196"/>
      <c r="P7" s="252"/>
      <c r="Q7" s="199"/>
      <c r="R7" s="196"/>
      <c r="S7" s="202"/>
      <c r="T7" s="202"/>
      <c r="U7" s="202"/>
      <c r="V7" s="196"/>
      <c r="W7" s="223"/>
      <c r="X7" s="223"/>
      <c r="Y7" s="17" t="s">
        <v>172</v>
      </c>
      <c r="Z7" s="219"/>
      <c r="AA7" s="240"/>
      <c r="AB7" s="199"/>
      <c r="AC7" s="216"/>
      <c r="AD7" s="192"/>
      <c r="AE7" s="192"/>
      <c r="AF7" s="192"/>
      <c r="AG7" s="192"/>
      <c r="AH7" s="192"/>
      <c r="AI7" s="192"/>
      <c r="AJ7" s="192"/>
      <c r="AK7" s="192"/>
      <c r="AL7" s="192"/>
      <c r="AM7" s="192"/>
      <c r="AN7" s="234"/>
      <c r="AO7" s="234"/>
    </row>
    <row r="8" spans="1:43" ht="18" customHeight="1" x14ac:dyDescent="0.2">
      <c r="A8" s="226"/>
      <c r="B8" s="234"/>
      <c r="C8" s="234"/>
      <c r="D8" s="228"/>
      <c r="E8" s="202"/>
      <c r="F8" s="250"/>
      <c r="G8" s="196"/>
      <c r="H8" s="196"/>
      <c r="I8" s="199"/>
      <c r="J8" s="196"/>
      <c r="K8" s="196"/>
      <c r="L8" s="196"/>
      <c r="M8" s="199"/>
      <c r="N8" s="196"/>
      <c r="O8" s="196"/>
      <c r="P8" s="196" t="s">
        <v>522</v>
      </c>
      <c r="Q8" s="199"/>
      <c r="R8" s="196"/>
      <c r="S8" s="202"/>
      <c r="T8" s="202"/>
      <c r="U8" s="202"/>
      <c r="V8" s="196"/>
      <c r="W8" s="223"/>
      <c r="X8" s="223"/>
      <c r="Y8" s="17" t="s">
        <v>173</v>
      </c>
      <c r="Z8" s="219"/>
      <c r="AA8" s="240"/>
      <c r="AB8" s="199"/>
      <c r="AC8" s="216"/>
      <c r="AD8" s="192"/>
      <c r="AE8" s="192"/>
      <c r="AF8" s="192"/>
      <c r="AG8" s="192"/>
      <c r="AH8" s="192"/>
      <c r="AI8" s="192"/>
      <c r="AJ8" s="192"/>
      <c r="AK8" s="192"/>
      <c r="AL8" s="192"/>
      <c r="AM8" s="192"/>
      <c r="AN8" s="234"/>
      <c r="AO8" s="234"/>
    </row>
    <row r="9" spans="1:43" ht="15.5" customHeight="1" x14ac:dyDescent="0.2">
      <c r="A9" s="226"/>
      <c r="B9" s="234"/>
      <c r="C9" s="234"/>
      <c r="D9" s="229"/>
      <c r="E9" s="202"/>
      <c r="F9" s="251"/>
      <c r="G9" s="197"/>
      <c r="H9" s="197"/>
      <c r="I9" s="200"/>
      <c r="J9" s="197"/>
      <c r="K9" s="197"/>
      <c r="L9" s="197"/>
      <c r="M9" s="200"/>
      <c r="N9" s="197"/>
      <c r="O9" s="197"/>
      <c r="P9" s="197"/>
      <c r="Q9" s="200"/>
      <c r="R9" s="197"/>
      <c r="S9" s="202"/>
      <c r="T9" s="202"/>
      <c r="U9" s="202"/>
      <c r="V9" s="197"/>
      <c r="W9" s="224"/>
      <c r="X9" s="224"/>
      <c r="Y9" s="18"/>
      <c r="Z9" s="220"/>
      <c r="AA9" s="241"/>
      <c r="AB9" s="200"/>
      <c r="AC9" s="217"/>
      <c r="AD9" s="192"/>
      <c r="AE9" s="192"/>
      <c r="AF9" s="192"/>
      <c r="AG9" s="192"/>
      <c r="AH9" s="192"/>
      <c r="AI9" s="192"/>
      <c r="AJ9" s="192"/>
      <c r="AK9" s="192"/>
      <c r="AL9" s="192"/>
      <c r="AM9" s="192"/>
      <c r="AN9" s="234"/>
      <c r="AO9" s="234"/>
    </row>
    <row r="10" spans="1:43" ht="63" customHeight="1" x14ac:dyDescent="0.2">
      <c r="A10" s="227"/>
      <c r="B10" s="19"/>
      <c r="C10" s="19"/>
      <c r="D10" s="20"/>
      <c r="E10" s="20"/>
      <c r="F10" s="19"/>
      <c r="G10" s="21" t="s">
        <v>348</v>
      </c>
      <c r="H10" s="22"/>
      <c r="I10" s="22"/>
      <c r="J10" s="23"/>
      <c r="K10" s="21" t="s">
        <v>348</v>
      </c>
      <c r="L10" s="22"/>
      <c r="M10" s="22"/>
      <c r="N10" s="23"/>
      <c r="O10" s="24" t="s">
        <v>348</v>
      </c>
      <c r="P10" s="25"/>
      <c r="Q10" s="25"/>
      <c r="R10" s="25"/>
      <c r="S10" s="24" t="s">
        <v>347</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岐阜県</v>
      </c>
      <c r="C11" s="30" t="str">
        <f>IF(ｼｰﾄ0!C4="","",ｼｰﾄ0!C4)</f>
        <v>濃尾平野</v>
      </c>
      <c r="D11" s="30" t="str">
        <f>IF(OR(ｼｰﾄ1!D23&lt;&gt;"",ｼｰﾄ1!E23&lt;&gt;"",ｼｰﾄ1!F23&lt;&gt;""),"○","")</f>
        <v>○</v>
      </c>
      <c r="E11" s="31">
        <f>IF(ｼｰﾄ3!C66&lt;&gt;"",ｼｰﾄ3!C66,"")</f>
        <v>286</v>
      </c>
      <c r="F11" s="31">
        <f>IF(ｼｰﾄ3!D66&lt;&gt;"",ｼｰﾄ3!D66,"")</f>
        <v>61</v>
      </c>
      <c r="G11" s="32">
        <f>IF(ｼｰﾄ1!D11&lt;&gt;"",ｼｰﾄ1!D11,"")</f>
        <v>77.64</v>
      </c>
      <c r="H11" s="33" t="str">
        <f>IF(ｼｰﾄ1!D9&lt;&gt;"",ｼｰﾄ1!D9,"")</f>
        <v>S38~R4</v>
      </c>
      <c r="I11" s="33" t="str">
        <f>IF(ｼｰﾄ1!D5&lt;&gt;"",ｼｰﾄ1!D5,"")</f>
        <v>帆引</v>
      </c>
      <c r="J11" s="33" t="str">
        <f>IF(ｼｰﾄ1!D6&lt;&gt;"",ｼｰﾄ1!D6,"")</f>
        <v>岐阜県海津市海津町帆引新田</v>
      </c>
      <c r="K11" s="32">
        <f>IF(ｼｰﾄ1!E12&lt;&gt;"",ｼｰﾄ1!E12,"")</f>
        <v>3.37</v>
      </c>
      <c r="L11" s="33" t="str">
        <f>IF(ｼｰﾄ1!E9&lt;&gt;"",ｼｰﾄ1!E9,"")</f>
        <v>H30~R4</v>
      </c>
      <c r="M11" s="33" t="str">
        <f>IF(ｼｰﾄ1!E5&lt;&gt;"",ｼｰﾄ1!E5,"")</f>
        <v>上流IL-1</v>
      </c>
      <c r="N11" s="33" t="str">
        <f>IF(ｼｰﾄ1!E6&lt;&gt;"",ｼｰﾄ1!E6,"")</f>
        <v>岐阜県安八郡輪之内町松内</v>
      </c>
      <c r="O11" s="32">
        <f>IF(ｼｰﾄ1!F13&lt;&gt;"",ｼｰﾄ1!F13,"")</f>
        <v>0.35</v>
      </c>
      <c r="P11" s="33" t="str">
        <f>IF(ｼｰﾄ1!F9&lt;&gt;"",ｼｰﾄ1!F9,"")</f>
        <v>R4</v>
      </c>
      <c r="Q11" s="33" t="str">
        <f>IF(ｼｰﾄ1!F5&lt;&gt;"",ｼｰﾄ1!F5,"")</f>
        <v>金廻</v>
      </c>
      <c r="R11" s="33" t="str">
        <f>IF(ｼｰﾄ1!F6&lt;&gt;"",ｼｰﾄ1!F6,"")</f>
        <v>岐阜県海津市海津町金廻</v>
      </c>
      <c r="S11" s="33" t="str">
        <f>IF(ｼｰﾄ3!E66&lt;&gt;"",ｼｰﾄ3!E66,"")</f>
        <v>/ -</v>
      </c>
      <c r="T11" s="33" t="str">
        <f>IF(ｼｰﾄ3!F66&lt;&gt;"",ｼｰﾄ3!F66,"")</f>
        <v>/ -</v>
      </c>
      <c r="U11" s="33" t="str">
        <f>IF(ｼｰﾄ3!G66&lt;&gt;"",ｼｰﾄ3!G66,"")</f>
        <v>/ -</v>
      </c>
      <c r="V11" s="33" t="str">
        <f>IF(ｼｰﾄ3!H66&lt;&gt;"",ｼｰﾄ3!H66,"")</f>
        <v>/ -</v>
      </c>
      <c r="W11" s="34"/>
      <c r="X11" s="34"/>
      <c r="Y11" s="34" t="str">
        <f>IF(ｼｰﾄ3!I66&lt;&gt;"",ｼｰﾄ3!I66,"")</f>
        <v>◆ □ ◇</v>
      </c>
      <c r="Z11" s="35">
        <f>IF(ｼｰﾄ5!D13&lt;&gt;"",ｼｰﾄ5!D13,"")</f>
        <v>258</v>
      </c>
      <c r="AA11" s="36">
        <f>IF(ｼｰﾄ5!D36="","",ｼｰﾄ5!D36)</f>
        <v>47</v>
      </c>
      <c r="AB11" s="36" t="str">
        <f>IF(ｼｰﾄ5!E36="","",ｼｰﾄ5!E36)</f>
        <v/>
      </c>
      <c r="AC11" s="36">
        <f>IF(ｼｰﾄ5!F36="","",ｼｰﾄ5!F36)</f>
        <v>5</v>
      </c>
      <c r="AD11" s="30" t="e">
        <f>IF(#REF!="","",#REF!)</f>
        <v>#REF!</v>
      </c>
      <c r="AE11" s="30" t="e">
        <f>IF(#REF!="","",#REF!)</f>
        <v>#REF!</v>
      </c>
      <c r="AF11" s="30" t="e">
        <f>IF(#REF!="","",#REF!)</f>
        <v>#REF!</v>
      </c>
      <c r="AG11" s="30" t="e">
        <f>IF(#REF!="","",#REF!)</f>
        <v>#REF!</v>
      </c>
      <c r="AH11" s="30" t="e">
        <f>IF(#REF!="","",#REF!)</f>
        <v>#REF!</v>
      </c>
      <c r="AI11" s="30" t="e">
        <f>IF(#REF!="","",#REF!)</f>
        <v>#REF!</v>
      </c>
      <c r="AJ11" s="30" t="e">
        <f>IF(#REF!="","",#REF!)</f>
        <v>#REF!</v>
      </c>
      <c r="AK11" s="30" t="e">
        <f>IF(#REF!="","",#REF!)</f>
        <v>#REF!</v>
      </c>
      <c r="AL11" s="30" t="e">
        <f>IF(#REF!="","",#REF!)</f>
        <v>#REF!</v>
      </c>
      <c r="AM11" s="30" t="e">
        <f>IF(#REF!="","",#REF!)</f>
        <v>#REF!</v>
      </c>
      <c r="AN11" s="30" t="str">
        <f>IF(ｼｰﾄ0!C4="","",ｼｰﾄ0!C4)</f>
        <v>濃尾平野</v>
      </c>
      <c r="AO11" s="30" t="str">
        <f>IF(ｼｰﾄ0!C3="","",ｼｰﾄ0!C3)</f>
        <v>岐阜県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311</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215900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558800</xdr:colOff>
                    <xdr:row>18</xdr:row>
                    <xdr:rowOff>12700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opLeftCell="B1" zoomScale="70" zoomScaleNormal="70" workbookViewId="0">
      <selection sqref="A1:B1"/>
    </sheetView>
  </sheetViews>
  <sheetFormatPr defaultColWidth="8.81640625" defaultRowHeight="16" outlineLevelRow="1" outlineLevelCol="1" x14ac:dyDescent="0.2"/>
  <cols>
    <col min="1" max="1" width="8.6328125" style="49" hidden="1" customWidth="1"/>
    <col min="2" max="2" width="66.179687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ustomWidth="1" collapsed="1"/>
    <col min="8" max="16384" width="8.81640625" style="49"/>
  </cols>
  <sheetData>
    <row r="1" spans="1:6" ht="24.75" customHeight="1" x14ac:dyDescent="0.2">
      <c r="A1" s="253" t="s">
        <v>466</v>
      </c>
      <c r="B1" s="253"/>
      <c r="C1" s="48"/>
      <c r="D1" s="254" t="s">
        <v>261</v>
      </c>
      <c r="E1" s="255"/>
      <c r="F1" s="256"/>
    </row>
    <row r="2" spans="1:6" ht="15" customHeight="1" x14ac:dyDescent="0.2">
      <c r="A2" s="257" t="s">
        <v>272</v>
      </c>
      <c r="B2" s="258"/>
      <c r="D2" s="50" t="s">
        <v>149</v>
      </c>
      <c r="E2" s="51"/>
      <c r="F2" s="51"/>
    </row>
    <row r="3" spans="1:6" ht="15" customHeight="1" x14ac:dyDescent="0.2">
      <c r="A3" s="52" t="s">
        <v>314</v>
      </c>
      <c r="B3" s="53" t="s">
        <v>323</v>
      </c>
      <c r="D3" s="54"/>
      <c r="E3" s="55"/>
      <c r="F3" s="51"/>
    </row>
    <row r="4" spans="1:6" ht="13.25" customHeight="1" x14ac:dyDescent="0.2">
      <c r="A4" s="52" t="s">
        <v>315</v>
      </c>
      <c r="B4" s="53" t="s">
        <v>290</v>
      </c>
      <c r="D4" s="54"/>
      <c r="E4" s="55"/>
      <c r="F4" s="51"/>
    </row>
    <row r="5" spans="1:6" x14ac:dyDescent="0.2">
      <c r="A5" s="52" t="s">
        <v>316</v>
      </c>
      <c r="B5" s="50" t="s">
        <v>312</v>
      </c>
      <c r="D5" s="54"/>
      <c r="E5" s="56" t="s">
        <v>71</v>
      </c>
      <c r="F5" s="57" t="s">
        <v>209</v>
      </c>
    </row>
    <row r="6" spans="1:6" x14ac:dyDescent="0.2">
      <c r="A6" s="52" t="s">
        <v>317</v>
      </c>
      <c r="B6" s="50" t="s">
        <v>313</v>
      </c>
      <c r="D6" s="54"/>
      <c r="E6" s="56" t="s">
        <v>72</v>
      </c>
      <c r="F6" s="57" t="s">
        <v>210</v>
      </c>
    </row>
    <row r="7" spans="1:6" x14ac:dyDescent="0.2">
      <c r="A7" s="52" t="s">
        <v>318</v>
      </c>
      <c r="B7" s="50" t="s">
        <v>233</v>
      </c>
      <c r="D7" s="54"/>
      <c r="E7" s="56" t="s">
        <v>73</v>
      </c>
      <c r="F7" s="57" t="s">
        <v>74</v>
      </c>
    </row>
    <row r="8" spans="1:6" x14ac:dyDescent="0.2">
      <c r="A8" s="52" t="s">
        <v>319</v>
      </c>
      <c r="B8" s="50" t="s">
        <v>289</v>
      </c>
      <c r="D8" s="54"/>
      <c r="E8" s="56" t="s">
        <v>75</v>
      </c>
      <c r="F8" s="57" t="s">
        <v>76</v>
      </c>
    </row>
    <row r="9" spans="1:6" x14ac:dyDescent="0.2">
      <c r="A9" s="52" t="s">
        <v>320</v>
      </c>
      <c r="B9" s="50" t="s">
        <v>76</v>
      </c>
      <c r="D9" s="54"/>
      <c r="E9" s="56" t="s">
        <v>77</v>
      </c>
      <c r="F9" s="57" t="s">
        <v>78</v>
      </c>
    </row>
    <row r="10" spans="1:6" x14ac:dyDescent="0.2">
      <c r="A10" s="52" t="s">
        <v>321</v>
      </c>
      <c r="B10" s="50" t="s">
        <v>270</v>
      </c>
      <c r="D10" s="54"/>
      <c r="E10" s="56" t="s">
        <v>109</v>
      </c>
      <c r="F10" s="57" t="s">
        <v>110</v>
      </c>
    </row>
    <row r="11" spans="1:6" x14ac:dyDescent="0.2">
      <c r="A11" s="52" t="s">
        <v>322</v>
      </c>
      <c r="B11" s="50" t="s">
        <v>127</v>
      </c>
      <c r="D11" s="54"/>
      <c r="E11" s="56"/>
      <c r="F11" s="57"/>
    </row>
    <row r="12" spans="1:6" x14ac:dyDescent="0.2">
      <c r="D12" s="54"/>
      <c r="E12" s="56" t="s">
        <v>113</v>
      </c>
      <c r="F12" s="57" t="s">
        <v>205</v>
      </c>
    </row>
    <row r="13" spans="1:6" hidden="1" outlineLevel="1" x14ac:dyDescent="0.2">
      <c r="A13" s="54" t="s">
        <v>271</v>
      </c>
      <c r="B13" s="51"/>
      <c r="D13" s="54" t="s">
        <v>150</v>
      </c>
      <c r="E13" s="56"/>
      <c r="F13" s="51"/>
    </row>
    <row r="14" spans="1:6" hidden="1" outlineLevel="1" x14ac:dyDescent="0.2">
      <c r="A14" s="52" t="s">
        <v>273</v>
      </c>
      <c r="B14" s="50" t="s">
        <v>108</v>
      </c>
      <c r="D14" s="54"/>
      <c r="E14" s="56" t="s">
        <v>79</v>
      </c>
      <c r="F14" s="57" t="s">
        <v>80</v>
      </c>
    </row>
    <row r="15" spans="1:6" hidden="1" outlineLevel="1" x14ac:dyDescent="0.2">
      <c r="A15" s="52" t="s">
        <v>274</v>
      </c>
      <c r="B15" s="50" t="s">
        <v>110</v>
      </c>
      <c r="D15" s="54"/>
      <c r="E15" s="56" t="s">
        <v>81</v>
      </c>
      <c r="F15" s="57" t="s">
        <v>82</v>
      </c>
    </row>
    <row r="16" spans="1:6" hidden="1" outlineLevel="1" x14ac:dyDescent="0.2">
      <c r="A16" s="52" t="s">
        <v>275</v>
      </c>
      <c r="B16" s="50" t="s">
        <v>111</v>
      </c>
      <c r="D16" s="54"/>
      <c r="E16" s="56" t="s">
        <v>83</v>
      </c>
      <c r="F16" s="57" t="s">
        <v>84</v>
      </c>
    </row>
    <row r="17" spans="1:6" hidden="1" outlineLevel="1" x14ac:dyDescent="0.2">
      <c r="A17" s="52" t="s">
        <v>276</v>
      </c>
      <c r="B17" s="50" t="s">
        <v>112</v>
      </c>
      <c r="D17" s="54"/>
      <c r="E17" s="56" t="s">
        <v>85</v>
      </c>
      <c r="F17" s="57" t="s">
        <v>86</v>
      </c>
    </row>
    <row r="18" spans="1:6" hidden="1" outlineLevel="1" x14ac:dyDescent="0.2">
      <c r="A18" s="52" t="s">
        <v>277</v>
      </c>
      <c r="B18" s="50" t="s">
        <v>234</v>
      </c>
      <c r="D18" s="54"/>
      <c r="E18" s="56" t="s">
        <v>87</v>
      </c>
      <c r="F18" s="57" t="s">
        <v>88</v>
      </c>
    </row>
    <row r="19" spans="1:6" hidden="1" outlineLevel="1" x14ac:dyDescent="0.2">
      <c r="A19" s="52" t="s">
        <v>278</v>
      </c>
      <c r="B19" s="50" t="s">
        <v>235</v>
      </c>
      <c r="D19" s="54"/>
      <c r="E19" s="56" t="s">
        <v>89</v>
      </c>
      <c r="F19" s="57" t="s">
        <v>90</v>
      </c>
    </row>
    <row r="20" spans="1:6" hidden="1" outlineLevel="1" x14ac:dyDescent="0.2">
      <c r="A20" s="52" t="s">
        <v>279</v>
      </c>
      <c r="B20" s="50" t="s">
        <v>236</v>
      </c>
      <c r="D20" s="54" t="s">
        <v>151</v>
      </c>
      <c r="E20" s="56"/>
      <c r="F20" s="51"/>
    </row>
    <row r="21" spans="1:6" hidden="1" outlineLevel="1" x14ac:dyDescent="0.2">
      <c r="A21" s="52" t="s">
        <v>280</v>
      </c>
      <c r="B21" s="50" t="s">
        <v>237</v>
      </c>
      <c r="D21" s="54"/>
      <c r="E21" s="56" t="s">
        <v>91</v>
      </c>
      <c r="F21" s="57" t="s">
        <v>92</v>
      </c>
    </row>
    <row r="22" spans="1:6" hidden="1" outlineLevel="1" x14ac:dyDescent="0.2">
      <c r="A22" s="52" t="s">
        <v>281</v>
      </c>
      <c r="B22" s="50" t="s">
        <v>211</v>
      </c>
      <c r="D22" s="54"/>
      <c r="E22" s="56" t="s">
        <v>93</v>
      </c>
      <c r="F22" s="57" t="s">
        <v>94</v>
      </c>
    </row>
    <row r="23" spans="1:6" hidden="1" outlineLevel="1" x14ac:dyDescent="0.2">
      <c r="A23" s="52" t="s">
        <v>282</v>
      </c>
      <c r="B23" s="50" t="s">
        <v>212</v>
      </c>
      <c r="D23" s="54"/>
      <c r="E23" s="56" t="s">
        <v>95</v>
      </c>
      <c r="F23" s="57" t="s">
        <v>96</v>
      </c>
    </row>
    <row r="24" spans="1:6" hidden="1" outlineLevel="1" x14ac:dyDescent="0.2">
      <c r="A24" s="52" t="s">
        <v>283</v>
      </c>
      <c r="B24" s="50" t="s">
        <v>238</v>
      </c>
      <c r="D24" s="54"/>
      <c r="E24" s="56" t="s">
        <v>97</v>
      </c>
      <c r="F24" s="57" t="s">
        <v>98</v>
      </c>
    </row>
    <row r="25" spans="1:6" hidden="1" outlineLevel="1" x14ac:dyDescent="0.2">
      <c r="A25" s="52" t="s">
        <v>284</v>
      </c>
      <c r="B25" s="50" t="s">
        <v>239</v>
      </c>
      <c r="D25" s="54"/>
      <c r="E25" s="56" t="s">
        <v>99</v>
      </c>
      <c r="F25" s="57" t="s">
        <v>100</v>
      </c>
    </row>
    <row r="26" spans="1:6" hidden="1" outlineLevel="1" x14ac:dyDescent="0.2">
      <c r="A26" s="52" t="s">
        <v>285</v>
      </c>
      <c r="B26" s="50" t="s">
        <v>240</v>
      </c>
      <c r="D26" s="54"/>
      <c r="E26" s="56" t="s">
        <v>101</v>
      </c>
      <c r="F26" s="57" t="s">
        <v>102</v>
      </c>
    </row>
    <row r="27" spans="1:6" hidden="1" outlineLevel="1" x14ac:dyDescent="0.2">
      <c r="A27" s="52" t="s">
        <v>286</v>
      </c>
      <c r="B27" s="50" t="s">
        <v>241</v>
      </c>
      <c r="D27" s="54"/>
      <c r="E27" s="56" t="s">
        <v>103</v>
      </c>
      <c r="F27" s="57" t="s">
        <v>104</v>
      </c>
    </row>
    <row r="28" spans="1:6" hidden="1" outlineLevel="1" x14ac:dyDescent="0.2">
      <c r="A28" s="52" t="s">
        <v>287</v>
      </c>
      <c r="B28" s="50" t="s">
        <v>242</v>
      </c>
      <c r="D28" s="54"/>
      <c r="E28" s="56" t="s">
        <v>105</v>
      </c>
      <c r="F28" s="57" t="s">
        <v>106</v>
      </c>
    </row>
    <row r="29" spans="1:6" hidden="1" outlineLevel="1" x14ac:dyDescent="0.2">
      <c r="A29" s="52" t="s">
        <v>288</v>
      </c>
      <c r="B29" s="50" t="s">
        <v>243</v>
      </c>
      <c r="D29" s="54" t="s">
        <v>107</v>
      </c>
      <c r="E29" s="56"/>
      <c r="F29" s="51"/>
    </row>
    <row r="30" spans="1:6" collapsed="1" x14ac:dyDescent="0.2">
      <c r="B30" s="58"/>
      <c r="D30" s="54"/>
      <c r="E30" s="56" t="s">
        <v>114</v>
      </c>
      <c r="F30" s="57" t="s">
        <v>206</v>
      </c>
    </row>
    <row r="31" spans="1:6" collapsed="1" x14ac:dyDescent="0.2">
      <c r="A31" s="59"/>
      <c r="D31" s="54"/>
      <c r="E31" s="56" t="s">
        <v>115</v>
      </c>
      <c r="F31" s="57" t="s">
        <v>207</v>
      </c>
    </row>
    <row r="32" spans="1:6" x14ac:dyDescent="0.2">
      <c r="D32" s="54"/>
      <c r="E32" s="56" t="s">
        <v>116</v>
      </c>
      <c r="F32" s="57" t="s">
        <v>208</v>
      </c>
    </row>
    <row r="33" spans="4:6" x14ac:dyDescent="0.2">
      <c r="D33" s="54"/>
      <c r="E33" s="56" t="s">
        <v>117</v>
      </c>
      <c r="F33" s="57" t="s">
        <v>211</v>
      </c>
    </row>
    <row r="34" spans="4:6" x14ac:dyDescent="0.2">
      <c r="D34" s="54"/>
      <c r="E34" s="56" t="s">
        <v>118</v>
      </c>
      <c r="F34" s="57" t="s">
        <v>212</v>
      </c>
    </row>
    <row r="35" spans="4:6" x14ac:dyDescent="0.2">
      <c r="D35" s="54"/>
      <c r="E35" s="56" t="s">
        <v>119</v>
      </c>
      <c r="F35" s="57" t="s">
        <v>213</v>
      </c>
    </row>
    <row r="36" spans="4:6" x14ac:dyDescent="0.2">
      <c r="D36" s="54"/>
      <c r="E36" s="56" t="s">
        <v>120</v>
      </c>
      <c r="F36" s="57" t="s">
        <v>214</v>
      </c>
    </row>
    <row r="37" spans="4:6" x14ac:dyDescent="0.2">
      <c r="D37" s="54"/>
      <c r="E37" s="56" t="s">
        <v>121</v>
      </c>
      <c r="F37" s="57" t="s">
        <v>215</v>
      </c>
    </row>
    <row r="38" spans="4:6" x14ac:dyDescent="0.2">
      <c r="D38" s="54"/>
      <c r="E38" s="56" t="s">
        <v>122</v>
      </c>
      <c r="F38" s="57" t="s">
        <v>216</v>
      </c>
    </row>
    <row r="39" spans="4:6" x14ac:dyDescent="0.2">
      <c r="D39" s="54"/>
      <c r="E39" s="56" t="s">
        <v>123</v>
      </c>
      <c r="F39" s="57" t="s">
        <v>217</v>
      </c>
    </row>
    <row r="40" spans="4:6" x14ac:dyDescent="0.2">
      <c r="D40" s="54"/>
      <c r="E40" s="56" t="s">
        <v>124</v>
      </c>
      <c r="F40" s="57" t="s">
        <v>218</v>
      </c>
    </row>
    <row r="41" spans="4:6" x14ac:dyDescent="0.2">
      <c r="D41" s="54" t="s">
        <v>125</v>
      </c>
      <c r="E41" s="56"/>
      <c r="F41" s="51"/>
    </row>
    <row r="42" spans="4:6" x14ac:dyDescent="0.2">
      <c r="D42" s="54"/>
      <c r="E42" s="56" t="s">
        <v>126</v>
      </c>
      <c r="F42" s="57" t="s">
        <v>127</v>
      </c>
    </row>
    <row r="43" spans="4:6" x14ac:dyDescent="0.2">
      <c r="D43" s="54"/>
      <c r="E43" s="56" t="s">
        <v>128</v>
      </c>
      <c r="F43" s="57" t="s">
        <v>129</v>
      </c>
    </row>
    <row r="44" spans="4:6" x14ac:dyDescent="0.2">
      <c r="D44" s="54"/>
      <c r="E44" s="56" t="s">
        <v>130</v>
      </c>
      <c r="F44" s="57" t="s">
        <v>131</v>
      </c>
    </row>
    <row r="45" spans="4:6" x14ac:dyDescent="0.2">
      <c r="D45" s="54"/>
      <c r="E45" s="56" t="s">
        <v>132</v>
      </c>
      <c r="F45" s="57" t="s">
        <v>133</v>
      </c>
    </row>
    <row r="46" spans="4:6" x14ac:dyDescent="0.2">
      <c r="D46" s="54"/>
      <c r="E46" s="56" t="s">
        <v>134</v>
      </c>
      <c r="F46" s="57" t="s">
        <v>135</v>
      </c>
    </row>
    <row r="47" spans="4:6" x14ac:dyDescent="0.2">
      <c r="D47" s="54"/>
      <c r="E47" s="56" t="s">
        <v>136</v>
      </c>
      <c r="F47" s="57" t="s">
        <v>137</v>
      </c>
    </row>
    <row r="48" spans="4:6" x14ac:dyDescent="0.2">
      <c r="D48" s="54"/>
      <c r="E48" s="56" t="s">
        <v>138</v>
      </c>
      <c r="F48" s="57" t="s">
        <v>139</v>
      </c>
    </row>
    <row r="49" spans="4:6" x14ac:dyDescent="0.2">
      <c r="D49" s="54" t="s">
        <v>140</v>
      </c>
      <c r="E49" s="56"/>
      <c r="F49" s="51"/>
    </row>
    <row r="50" spans="4:6" ht="26.25" customHeight="1" x14ac:dyDescent="0.2">
      <c r="D50" s="54"/>
      <c r="E50" s="56" t="s">
        <v>141</v>
      </c>
      <c r="F50" s="57" t="s">
        <v>142</v>
      </c>
    </row>
    <row r="51" spans="4:6" x14ac:dyDescent="0.2">
      <c r="D51" s="54"/>
      <c r="E51" s="56" t="s">
        <v>143</v>
      </c>
      <c r="F51" s="57" t="s">
        <v>144</v>
      </c>
    </row>
    <row r="52" spans="4:6" x14ac:dyDescent="0.2">
      <c r="D52" s="54"/>
      <c r="E52" s="56" t="s">
        <v>145</v>
      </c>
      <c r="F52" s="57" t="s">
        <v>146</v>
      </c>
    </row>
    <row r="53" spans="4:6" x14ac:dyDescent="0.2">
      <c r="D53" s="54"/>
      <c r="E53" s="56" t="s">
        <v>152</v>
      </c>
      <c r="F53" s="57" t="s">
        <v>153</v>
      </c>
    </row>
    <row r="54" spans="4:6" x14ac:dyDescent="0.2">
      <c r="F54" s="61"/>
    </row>
    <row r="55" spans="4:6" x14ac:dyDescent="0.2">
      <c r="F55" s="49" t="s">
        <v>264</v>
      </c>
    </row>
    <row r="57" spans="4:6" x14ac:dyDescent="0.2">
      <c r="D57" s="49"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69" hidden="1" customWidth="1"/>
    <col min="2" max="2" width="11.90625" style="69" bestFit="1" customWidth="1"/>
    <col min="3" max="3" width="39.08984375" style="69" customWidth="1"/>
    <col min="4" max="4" width="9" style="69" customWidth="1"/>
    <col min="5" max="6" width="12.81640625" style="69" customWidth="1"/>
    <col min="7" max="7" width="9" style="69" customWidth="1"/>
    <col min="8" max="9" width="9" style="69"/>
    <col min="10" max="10" width="9.81640625" style="69" bestFit="1" customWidth="1"/>
    <col min="11" max="14" width="9" style="69"/>
    <col min="15" max="15" width="11" style="69" customWidth="1"/>
    <col min="16" max="17" width="14.1796875" style="69" bestFit="1" customWidth="1"/>
    <col min="18" max="30" width="9" style="69"/>
    <col min="31" max="31" width="11" style="69" customWidth="1"/>
    <col min="32" max="44" width="9" style="69"/>
    <col min="45" max="45" width="10.1796875" style="69" customWidth="1"/>
    <col min="46" max="46" width="9" style="69"/>
    <col min="47" max="47" width="11" style="69" customWidth="1"/>
    <col min="48" max="16384" width="9" style="69"/>
  </cols>
  <sheetData>
    <row r="1" spans="2:48" s="66" customFormat="1" ht="19.5" customHeight="1" x14ac:dyDescent="0.2">
      <c r="B1" s="64"/>
      <c r="C1" s="65" t="s">
        <v>467</v>
      </c>
    </row>
    <row r="2" spans="2:48" s="66" customFormat="1" ht="16.5" customHeight="1" x14ac:dyDescent="0.2">
      <c r="B2" s="67"/>
    </row>
    <row r="3" spans="2:48" s="66" customFormat="1" ht="33" customHeight="1" x14ac:dyDescent="0.2">
      <c r="B3" s="68" t="s">
        <v>351</v>
      </c>
      <c r="C3" s="62" t="s">
        <v>396</v>
      </c>
    </row>
    <row r="4" spans="2:48" s="66" customFormat="1" ht="35" customHeight="1" x14ac:dyDescent="0.2">
      <c r="B4" s="68" t="s">
        <v>39</v>
      </c>
      <c r="C4" s="63" t="s">
        <v>397</v>
      </c>
    </row>
    <row r="9" spans="2:48" hidden="1" x14ac:dyDescent="0.2"/>
    <row r="10" spans="2:48" hidden="1" x14ac:dyDescent="0.2">
      <c r="B10" s="69" t="s">
        <v>443</v>
      </c>
      <c r="C10" s="69" t="s">
        <v>445</v>
      </c>
      <c r="D10" s="69" t="s">
        <v>429</v>
      </c>
      <c r="E10" s="69" t="s">
        <v>358</v>
      </c>
      <c r="F10" s="69" t="s">
        <v>362</v>
      </c>
      <c r="G10" s="69" t="s">
        <v>291</v>
      </c>
      <c r="H10" s="69" t="s">
        <v>366</v>
      </c>
      <c r="I10" s="69" t="s">
        <v>370</v>
      </c>
      <c r="J10" s="69" t="s">
        <v>372</v>
      </c>
      <c r="K10" s="69" t="s">
        <v>373</v>
      </c>
      <c r="L10" s="69" t="s">
        <v>374</v>
      </c>
      <c r="M10" s="69" t="s">
        <v>375</v>
      </c>
      <c r="N10" s="69" t="s">
        <v>378</v>
      </c>
      <c r="O10" s="69" t="s">
        <v>292</v>
      </c>
      <c r="P10" s="69" t="s">
        <v>380</v>
      </c>
      <c r="Q10" s="69" t="s">
        <v>386</v>
      </c>
      <c r="R10" s="69" t="s">
        <v>388</v>
      </c>
      <c r="S10" s="69" t="s">
        <v>293</v>
      </c>
      <c r="T10" s="69" t="s">
        <v>392</v>
      </c>
      <c r="U10" s="69" t="s">
        <v>394</v>
      </c>
      <c r="V10" s="69" t="s">
        <v>396</v>
      </c>
      <c r="W10" s="69" t="s">
        <v>294</v>
      </c>
      <c r="X10" s="69" t="s">
        <v>295</v>
      </c>
      <c r="Y10" s="69" t="s">
        <v>296</v>
      </c>
      <c r="Z10" s="69" t="s">
        <v>430</v>
      </c>
      <c r="AA10" s="69" t="s">
        <v>402</v>
      </c>
      <c r="AB10" s="69" t="s">
        <v>297</v>
      </c>
      <c r="AC10" s="69" t="s">
        <v>405</v>
      </c>
      <c r="AD10" s="69" t="s">
        <v>431</v>
      </c>
      <c r="AE10" s="69" t="s">
        <v>432</v>
      </c>
      <c r="AF10" s="69" t="s">
        <v>298</v>
      </c>
      <c r="AG10" s="69" t="s">
        <v>433</v>
      </c>
      <c r="AH10" s="69" t="s">
        <v>299</v>
      </c>
      <c r="AI10" s="69" t="s">
        <v>410</v>
      </c>
      <c r="AJ10" s="69" t="s">
        <v>434</v>
      </c>
      <c r="AK10" s="69" t="s">
        <v>300</v>
      </c>
      <c r="AL10" s="69" t="s">
        <v>412</v>
      </c>
      <c r="AM10" s="69" t="s">
        <v>435</v>
      </c>
      <c r="AN10" s="69" t="s">
        <v>415</v>
      </c>
      <c r="AO10" s="69" t="s">
        <v>416</v>
      </c>
      <c r="AP10" s="69" t="s">
        <v>301</v>
      </c>
      <c r="AQ10" s="69" t="s">
        <v>418</v>
      </c>
      <c r="AR10" s="69" t="s">
        <v>302</v>
      </c>
      <c r="AS10" s="69" t="s">
        <v>421</v>
      </c>
      <c r="AT10" s="69" t="s">
        <v>423</v>
      </c>
      <c r="AU10" s="69" t="s">
        <v>425</v>
      </c>
      <c r="AV10" s="69" t="s">
        <v>427</v>
      </c>
    </row>
    <row r="11" spans="2:48" hidden="1" x14ac:dyDescent="0.2">
      <c r="B11" s="69" t="s">
        <v>353</v>
      </c>
      <c r="C11" s="69" t="s">
        <v>446</v>
      </c>
      <c r="D11" s="69" t="s">
        <v>441</v>
      </c>
      <c r="E11" s="69" t="s">
        <v>359</v>
      </c>
      <c r="F11" s="69" t="s">
        <v>363</v>
      </c>
      <c r="G11" s="69" t="s">
        <v>364</v>
      </c>
      <c r="H11" s="69" t="s">
        <v>367</v>
      </c>
      <c r="I11" s="69" t="s">
        <v>371</v>
      </c>
      <c r="J11" s="69" t="s">
        <v>371</v>
      </c>
      <c r="K11" s="69" t="s">
        <v>371</v>
      </c>
      <c r="L11" s="69" t="s">
        <v>371</v>
      </c>
      <c r="M11" s="69" t="s">
        <v>376</v>
      </c>
      <c r="N11" s="69" t="s">
        <v>376</v>
      </c>
      <c r="O11" s="69" t="s">
        <v>376</v>
      </c>
      <c r="P11" s="69" t="s">
        <v>381</v>
      </c>
      <c r="Q11" s="69" t="s">
        <v>387</v>
      </c>
      <c r="R11" s="69" t="s">
        <v>389</v>
      </c>
      <c r="S11" s="69" t="s">
        <v>391</v>
      </c>
      <c r="T11" s="69" t="s">
        <v>393</v>
      </c>
      <c r="U11" s="69" t="s">
        <v>395</v>
      </c>
      <c r="V11" s="69" t="s">
        <v>397</v>
      </c>
      <c r="W11" s="69" t="s">
        <v>398</v>
      </c>
      <c r="X11" s="69" t="s">
        <v>397</v>
      </c>
      <c r="Y11" s="69" t="s">
        <v>401</v>
      </c>
      <c r="Z11" s="69" t="s">
        <v>440</v>
      </c>
      <c r="AA11" s="69" t="s">
        <v>403</v>
      </c>
      <c r="AB11" s="69" t="s">
        <v>404</v>
      </c>
      <c r="AC11" s="69" t="s">
        <v>406</v>
      </c>
      <c r="AD11" s="69" t="s">
        <v>436</v>
      </c>
      <c r="AE11" s="69" t="s">
        <v>442</v>
      </c>
      <c r="AF11" s="69" t="s">
        <v>451</v>
      </c>
      <c r="AG11" s="69" t="s">
        <v>437</v>
      </c>
      <c r="AH11" s="69" t="s">
        <v>409</v>
      </c>
      <c r="AI11" s="69" t="s">
        <v>452</v>
      </c>
      <c r="AJ11" s="69" t="s">
        <v>438</v>
      </c>
      <c r="AK11" s="69" t="s">
        <v>411</v>
      </c>
      <c r="AL11" s="69" t="s">
        <v>413</v>
      </c>
      <c r="AM11" s="69" t="s">
        <v>439</v>
      </c>
      <c r="AN11" s="69" t="s">
        <v>448</v>
      </c>
      <c r="AO11" s="69" t="s">
        <v>417</v>
      </c>
      <c r="AP11" s="69" t="s">
        <v>417</v>
      </c>
      <c r="AQ11" s="69" t="s">
        <v>419</v>
      </c>
      <c r="AR11" s="69" t="s">
        <v>420</v>
      </c>
      <c r="AS11" s="69" t="s">
        <v>422</v>
      </c>
      <c r="AT11" s="69" t="s">
        <v>424</v>
      </c>
      <c r="AU11" s="69" t="s">
        <v>426</v>
      </c>
      <c r="AV11" s="69" t="s">
        <v>428</v>
      </c>
    </row>
    <row r="12" spans="2:48" hidden="1" x14ac:dyDescent="0.2">
      <c r="B12" s="69" t="s">
        <v>354</v>
      </c>
      <c r="C12" s="69" t="s">
        <v>356</v>
      </c>
      <c r="E12" s="69" t="s">
        <v>360</v>
      </c>
      <c r="G12" s="69" t="s">
        <v>365</v>
      </c>
      <c r="H12" s="69" t="s">
        <v>368</v>
      </c>
      <c r="M12" s="69" t="s">
        <v>377</v>
      </c>
      <c r="O12" s="69" t="s">
        <v>379</v>
      </c>
      <c r="P12" s="69" t="s">
        <v>382</v>
      </c>
      <c r="R12" s="69" t="s">
        <v>390</v>
      </c>
      <c r="W12" s="69" t="s">
        <v>399</v>
      </c>
      <c r="X12" s="69" t="s">
        <v>453</v>
      </c>
      <c r="AC12" s="69" t="s">
        <v>407</v>
      </c>
      <c r="AL12" s="69" t="s">
        <v>414</v>
      </c>
    </row>
    <row r="13" spans="2:48" hidden="1" x14ac:dyDescent="0.2">
      <c r="B13" s="69" t="s">
        <v>355</v>
      </c>
      <c r="C13" s="69" t="s">
        <v>357</v>
      </c>
      <c r="E13" s="69" t="s">
        <v>449</v>
      </c>
      <c r="H13" s="69" t="s">
        <v>369</v>
      </c>
      <c r="O13" s="69" t="s">
        <v>444</v>
      </c>
      <c r="P13" s="69" t="s">
        <v>383</v>
      </c>
      <c r="W13" s="69" t="s">
        <v>400</v>
      </c>
      <c r="X13" s="69" t="s">
        <v>454</v>
      </c>
      <c r="AC13" s="69" t="s">
        <v>408</v>
      </c>
    </row>
    <row r="14" spans="2:48" hidden="1" x14ac:dyDescent="0.2">
      <c r="E14" s="69" t="s">
        <v>361</v>
      </c>
      <c r="P14" s="69" t="s">
        <v>384</v>
      </c>
      <c r="AC14" s="69" t="s">
        <v>404</v>
      </c>
    </row>
    <row r="15" spans="2:48" hidden="1" x14ac:dyDescent="0.2">
      <c r="P15" s="69" t="s">
        <v>385</v>
      </c>
    </row>
    <row r="16" spans="2:48" hidden="1" x14ac:dyDescent="0.2"/>
    <row r="17" spans="2:49" hidden="1" x14ac:dyDescent="0.2">
      <c r="B17" s="69" t="s">
        <v>443</v>
      </c>
      <c r="D17" s="69" t="s">
        <v>445</v>
      </c>
      <c r="E17" s="69" t="s">
        <v>429</v>
      </c>
      <c r="F17" s="69" t="s">
        <v>358</v>
      </c>
      <c r="G17" s="69" t="s">
        <v>362</v>
      </c>
      <c r="H17" s="69" t="s">
        <v>291</v>
      </c>
      <c r="I17" s="69" t="s">
        <v>366</v>
      </c>
      <c r="J17" s="69" t="s">
        <v>370</v>
      </c>
      <c r="K17" s="69" t="s">
        <v>372</v>
      </c>
      <c r="L17" s="69" t="s">
        <v>373</v>
      </c>
      <c r="M17" s="69" t="s">
        <v>374</v>
      </c>
      <c r="N17" s="69" t="s">
        <v>375</v>
      </c>
      <c r="O17" s="69" t="s">
        <v>378</v>
      </c>
      <c r="P17" s="69" t="s">
        <v>292</v>
      </c>
      <c r="Q17" s="69" t="s">
        <v>380</v>
      </c>
      <c r="R17" s="69" t="s">
        <v>386</v>
      </c>
      <c r="S17" s="69" t="s">
        <v>388</v>
      </c>
      <c r="T17" s="69" t="s">
        <v>293</v>
      </c>
      <c r="U17" s="69" t="s">
        <v>392</v>
      </c>
      <c r="V17" s="69" t="s">
        <v>394</v>
      </c>
      <c r="W17" s="69" t="s">
        <v>396</v>
      </c>
      <c r="X17" s="69" t="s">
        <v>294</v>
      </c>
      <c r="Y17" s="69" t="s">
        <v>295</v>
      </c>
      <c r="Z17" s="69" t="s">
        <v>296</v>
      </c>
      <c r="AA17" s="69" t="s">
        <v>430</v>
      </c>
      <c r="AB17" s="69" t="s">
        <v>402</v>
      </c>
      <c r="AC17" s="69" t="s">
        <v>297</v>
      </c>
      <c r="AD17" s="69" t="s">
        <v>405</v>
      </c>
      <c r="AE17" s="69" t="s">
        <v>431</v>
      </c>
      <c r="AF17" s="69" t="s">
        <v>432</v>
      </c>
      <c r="AG17" s="69" t="s">
        <v>298</v>
      </c>
      <c r="AH17" s="69" t="s">
        <v>433</v>
      </c>
      <c r="AI17" s="69" t="s">
        <v>299</v>
      </c>
      <c r="AJ17" s="69" t="s">
        <v>410</v>
      </c>
      <c r="AK17" s="69" t="s">
        <v>434</v>
      </c>
      <c r="AL17" s="69" t="s">
        <v>300</v>
      </c>
      <c r="AM17" s="69" t="s">
        <v>412</v>
      </c>
      <c r="AN17" s="69" t="s">
        <v>435</v>
      </c>
      <c r="AO17" s="69" t="s">
        <v>415</v>
      </c>
      <c r="AP17" s="69" t="s">
        <v>416</v>
      </c>
      <c r="AQ17" s="69" t="s">
        <v>301</v>
      </c>
      <c r="AR17" s="69" t="s">
        <v>418</v>
      </c>
      <c r="AS17" s="69" t="s">
        <v>302</v>
      </c>
      <c r="AT17" s="69" t="s">
        <v>421</v>
      </c>
      <c r="AU17" s="69" t="s">
        <v>423</v>
      </c>
      <c r="AV17" s="69" t="s">
        <v>425</v>
      </c>
      <c r="AW17" s="69" t="s">
        <v>427</v>
      </c>
    </row>
    <row r="18" spans="2:49" hidden="1" x14ac:dyDescent="0.2">
      <c r="B18" s="69" t="s">
        <v>353</v>
      </c>
      <c r="D18" s="69" t="s">
        <v>446</v>
      </c>
      <c r="E18" s="69" t="s">
        <v>441</v>
      </c>
      <c r="F18" s="69" t="s">
        <v>359</v>
      </c>
      <c r="G18" s="69" t="s">
        <v>363</v>
      </c>
      <c r="H18" s="69" t="s">
        <v>364</v>
      </c>
      <c r="I18" s="69" t="s">
        <v>367</v>
      </c>
      <c r="J18" s="69" t="s">
        <v>371</v>
      </c>
      <c r="K18" s="69" t="s">
        <v>371</v>
      </c>
      <c r="L18" s="69" t="s">
        <v>371</v>
      </c>
      <c r="M18" s="69" t="s">
        <v>371</v>
      </c>
      <c r="N18" s="69" t="s">
        <v>376</v>
      </c>
      <c r="O18" s="69" t="s">
        <v>376</v>
      </c>
      <c r="P18" s="69" t="s">
        <v>376</v>
      </c>
      <c r="Q18" s="69" t="s">
        <v>381</v>
      </c>
      <c r="R18" s="69" t="s">
        <v>387</v>
      </c>
      <c r="S18" s="69" t="s">
        <v>389</v>
      </c>
      <c r="T18" s="69" t="s">
        <v>391</v>
      </c>
      <c r="U18" s="69" t="s">
        <v>393</v>
      </c>
      <c r="V18" s="69" t="s">
        <v>395</v>
      </c>
      <c r="W18" s="69" t="s">
        <v>397</v>
      </c>
      <c r="X18" s="69" t="s">
        <v>398</v>
      </c>
      <c r="Y18" s="69" t="s">
        <v>397</v>
      </c>
      <c r="Z18" s="69" t="s">
        <v>401</v>
      </c>
      <c r="AA18" s="69" t="s">
        <v>440</v>
      </c>
      <c r="AB18" s="69" t="s">
        <v>403</v>
      </c>
      <c r="AC18" s="69" t="s">
        <v>404</v>
      </c>
      <c r="AD18" s="69" t="s">
        <v>406</v>
      </c>
      <c r="AE18" s="69" t="s">
        <v>436</v>
      </c>
      <c r="AF18" s="69" t="s">
        <v>442</v>
      </c>
      <c r="AG18" s="69" t="s">
        <v>451</v>
      </c>
      <c r="AH18" s="69" t="s">
        <v>437</v>
      </c>
      <c r="AI18" s="69" t="s">
        <v>409</v>
      </c>
      <c r="AJ18" s="69" t="s">
        <v>452</v>
      </c>
      <c r="AK18" s="69" t="s">
        <v>438</v>
      </c>
      <c r="AL18" s="69" t="s">
        <v>411</v>
      </c>
      <c r="AM18" s="69" t="s">
        <v>413</v>
      </c>
      <c r="AN18" s="69" t="s">
        <v>439</v>
      </c>
      <c r="AO18" s="69" t="s">
        <v>448</v>
      </c>
      <c r="AP18" s="69" t="s">
        <v>417</v>
      </c>
      <c r="AQ18" s="69" t="s">
        <v>417</v>
      </c>
      <c r="AR18" s="69" t="s">
        <v>419</v>
      </c>
      <c r="AS18" s="69" t="s">
        <v>420</v>
      </c>
      <c r="AT18" s="69" t="s">
        <v>422</v>
      </c>
      <c r="AU18" s="69" t="s">
        <v>424</v>
      </c>
      <c r="AV18" s="69" t="s">
        <v>426</v>
      </c>
      <c r="AW18" s="69" t="s">
        <v>428</v>
      </c>
    </row>
    <row r="19" spans="2:49" hidden="1" x14ac:dyDescent="0.2">
      <c r="B19" s="69" t="s">
        <v>354</v>
      </c>
      <c r="D19" s="69" t="s">
        <v>356</v>
      </c>
      <c r="F19" s="69" t="s">
        <v>360</v>
      </c>
      <c r="H19" s="69" t="s">
        <v>365</v>
      </c>
      <c r="I19" s="69" t="s">
        <v>368</v>
      </c>
      <c r="N19" s="69" t="s">
        <v>377</v>
      </c>
      <c r="P19" s="69" t="s">
        <v>379</v>
      </c>
      <c r="Q19" s="69" t="s">
        <v>382</v>
      </c>
      <c r="S19" s="69" t="s">
        <v>390</v>
      </c>
      <c r="X19" s="69" t="s">
        <v>399</v>
      </c>
      <c r="Y19" s="69" t="s">
        <v>453</v>
      </c>
      <c r="AD19" s="69" t="s">
        <v>407</v>
      </c>
      <c r="AM19" s="69" t="s">
        <v>414</v>
      </c>
    </row>
    <row r="20" spans="2:49" hidden="1" x14ac:dyDescent="0.2">
      <c r="B20" s="69" t="s">
        <v>355</v>
      </c>
      <c r="D20" s="69" t="s">
        <v>357</v>
      </c>
      <c r="F20" s="69" t="s">
        <v>449</v>
      </c>
      <c r="I20" s="69" t="s">
        <v>369</v>
      </c>
      <c r="P20" s="69" t="s">
        <v>444</v>
      </c>
      <c r="Q20" s="69" t="s">
        <v>383</v>
      </c>
      <c r="X20" s="69" t="s">
        <v>400</v>
      </c>
      <c r="Y20" s="69" t="s">
        <v>454</v>
      </c>
      <c r="AD20" s="69" t="s">
        <v>408</v>
      </c>
    </row>
    <row r="21" spans="2:49" hidden="1" x14ac:dyDescent="0.2">
      <c r="F21" s="69" t="s">
        <v>361</v>
      </c>
      <c r="Q21" s="69" t="s">
        <v>384</v>
      </c>
      <c r="AD21" s="69" t="s">
        <v>404</v>
      </c>
    </row>
    <row r="22" spans="2:49" hidden="1" x14ac:dyDescent="0.2">
      <c r="Q22" s="69" t="s">
        <v>385</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B2" sqref="B2"/>
    </sheetView>
  </sheetViews>
  <sheetFormatPr defaultColWidth="9" defaultRowHeight="14.5" x14ac:dyDescent="0.2"/>
  <cols>
    <col min="1" max="1" width="8.6328125" style="70" hidden="1" customWidth="1"/>
    <col min="2" max="2" width="7.36328125" style="72" customWidth="1"/>
    <col min="3" max="3" width="21.36328125" style="72" customWidth="1"/>
    <col min="4" max="4" width="28.81640625" style="72" customWidth="1"/>
    <col min="5" max="5" width="30.81640625" style="72" customWidth="1"/>
    <col min="6" max="6" width="22.81640625" style="72" customWidth="1"/>
    <col min="7" max="16384" width="9" style="72"/>
  </cols>
  <sheetData>
    <row r="1" spans="1:248" ht="17.5" x14ac:dyDescent="0.2">
      <c r="B1" s="71" t="s">
        <v>324</v>
      </c>
    </row>
    <row r="2" spans="1:248" s="73" customFormat="1" x14ac:dyDescent="0.2">
      <c r="A2" s="70"/>
      <c r="B2" s="75"/>
      <c r="C2" s="74"/>
      <c r="D2" s="74"/>
    </row>
    <row r="3" spans="1:248" ht="16.5" customHeight="1" x14ac:dyDescent="0.2">
      <c r="B3" s="259" t="s">
        <v>39</v>
      </c>
      <c r="C3" s="260"/>
      <c r="D3" s="261" t="str">
        <f>IF(ｼｰﾄ0!C4="","",ｼｰﾄ0!C3 &amp; (ｼｰﾄ0!C4))</f>
        <v>岐阜県濃尾平野</v>
      </c>
      <c r="E3" s="261"/>
      <c r="F3" s="261"/>
      <c r="IN3" s="73">
        <v>1</v>
      </c>
    </row>
    <row r="4" spans="1:248" ht="54" customHeight="1" x14ac:dyDescent="0.2">
      <c r="B4" s="259" t="s">
        <v>40</v>
      </c>
      <c r="C4" s="260"/>
      <c r="D4" s="76" t="s">
        <v>327</v>
      </c>
      <c r="E4" s="77" t="s">
        <v>450</v>
      </c>
      <c r="F4" s="78" t="s">
        <v>328</v>
      </c>
    </row>
    <row r="5" spans="1:248" ht="26" customHeight="1" x14ac:dyDescent="0.2">
      <c r="B5" s="262" t="s">
        <v>56</v>
      </c>
      <c r="C5" s="262"/>
      <c r="D5" s="79" t="s">
        <v>486</v>
      </c>
      <c r="E5" s="79" t="s">
        <v>487</v>
      </c>
      <c r="F5" s="80" t="s">
        <v>485</v>
      </c>
    </row>
    <row r="6" spans="1:248" ht="26" customHeight="1" x14ac:dyDescent="0.2">
      <c r="B6" s="263" t="s">
        <v>195</v>
      </c>
      <c r="C6" s="263"/>
      <c r="D6" s="82" t="s">
        <v>488</v>
      </c>
      <c r="E6" s="82" t="s">
        <v>489</v>
      </c>
      <c r="F6" s="83" t="s">
        <v>490</v>
      </c>
    </row>
    <row r="7" spans="1:248" ht="25" customHeight="1" x14ac:dyDescent="0.2">
      <c r="B7" s="274" t="s">
        <v>43</v>
      </c>
      <c r="C7" s="274"/>
      <c r="D7" s="82" t="s">
        <v>491</v>
      </c>
      <c r="E7" s="82" t="s">
        <v>491</v>
      </c>
      <c r="F7" s="83" t="s">
        <v>491</v>
      </c>
    </row>
    <row r="8" spans="1:248" ht="27" customHeight="1" x14ac:dyDescent="0.2">
      <c r="B8" s="275" t="s">
        <v>174</v>
      </c>
      <c r="C8" s="276"/>
      <c r="D8" s="82" t="s">
        <v>493</v>
      </c>
      <c r="E8" s="82" t="s">
        <v>494</v>
      </c>
      <c r="F8" s="83" t="s">
        <v>493</v>
      </c>
    </row>
    <row r="9" spans="1:248" ht="26.25" customHeight="1" x14ac:dyDescent="0.2">
      <c r="B9" s="277" t="s">
        <v>333</v>
      </c>
      <c r="C9" s="278"/>
      <c r="D9" s="82" t="s">
        <v>492</v>
      </c>
      <c r="E9" s="84" t="s">
        <v>496</v>
      </c>
      <c r="F9" s="83" t="s">
        <v>495</v>
      </c>
    </row>
    <row r="10" spans="1:248" ht="30" customHeight="1" x14ac:dyDescent="0.2">
      <c r="B10" s="277" t="s">
        <v>465</v>
      </c>
      <c r="C10" s="279"/>
      <c r="D10" s="85"/>
      <c r="E10" s="86" t="s">
        <v>497</v>
      </c>
      <c r="F10" s="85"/>
    </row>
    <row r="11" spans="1:248" ht="29.25" customHeight="1" x14ac:dyDescent="0.2">
      <c r="B11" s="280" t="s">
        <v>57</v>
      </c>
      <c r="C11" s="87" t="s">
        <v>176</v>
      </c>
      <c r="D11" s="88">
        <v>77.64</v>
      </c>
      <c r="E11" s="88">
        <v>28</v>
      </c>
      <c r="F11" s="89">
        <v>41.53</v>
      </c>
    </row>
    <row r="12" spans="1:248" ht="30" customHeight="1" x14ac:dyDescent="0.2">
      <c r="B12" s="280"/>
      <c r="C12" s="90" t="s">
        <v>175</v>
      </c>
      <c r="D12" s="91"/>
      <c r="E12" s="88">
        <v>3.37</v>
      </c>
      <c r="F12" s="91"/>
    </row>
    <row r="13" spans="1:248" ht="30.75" customHeight="1" x14ac:dyDescent="0.2">
      <c r="B13" s="280"/>
      <c r="C13" s="87" t="s">
        <v>334</v>
      </c>
      <c r="D13" s="91"/>
      <c r="E13" s="91"/>
      <c r="F13" s="89">
        <v>0.35</v>
      </c>
    </row>
    <row r="14" spans="1:248" ht="19.5" customHeight="1" x14ac:dyDescent="0.2">
      <c r="B14" s="281"/>
      <c r="C14" s="81" t="s">
        <v>55</v>
      </c>
      <c r="D14" s="92">
        <v>0.13</v>
      </c>
      <c r="E14" s="92">
        <v>0.9</v>
      </c>
      <c r="F14" s="92">
        <v>-0.03</v>
      </c>
    </row>
    <row r="15" spans="1:248" ht="19.5" customHeight="1" x14ac:dyDescent="0.2">
      <c r="B15" s="281"/>
      <c r="C15" s="81" t="s">
        <v>226</v>
      </c>
      <c r="D15" s="92">
        <v>1.22</v>
      </c>
      <c r="E15" s="92">
        <v>1.05</v>
      </c>
      <c r="F15" s="92">
        <v>0.94</v>
      </c>
    </row>
    <row r="16" spans="1:248" ht="19.5" customHeight="1" x14ac:dyDescent="0.2">
      <c r="B16" s="281"/>
      <c r="C16" s="81" t="s">
        <v>59</v>
      </c>
      <c r="D16" s="92">
        <v>0.4</v>
      </c>
      <c r="E16" s="93">
        <v>0.67</v>
      </c>
      <c r="F16" s="92">
        <v>0.51</v>
      </c>
    </row>
    <row r="17" spans="2:6" ht="19.5" customHeight="1" x14ac:dyDescent="0.2">
      <c r="B17" s="281"/>
      <c r="C17" s="81" t="s">
        <v>61</v>
      </c>
      <c r="D17" s="92">
        <v>0.96</v>
      </c>
      <c r="E17" s="92">
        <v>1.3</v>
      </c>
      <c r="F17" s="92">
        <v>0.56999999999999995</v>
      </c>
    </row>
    <row r="18" spans="2:6" ht="19.5" customHeight="1" x14ac:dyDescent="0.2">
      <c r="B18" s="281"/>
      <c r="C18" s="81" t="s">
        <v>60</v>
      </c>
      <c r="D18" s="92">
        <v>0.09</v>
      </c>
      <c r="E18" s="92">
        <v>0.5</v>
      </c>
      <c r="F18" s="92">
        <v>0.22</v>
      </c>
    </row>
    <row r="19" spans="2:6" ht="19.5" customHeight="1" x14ac:dyDescent="0.2">
      <c r="B19" s="281"/>
      <c r="C19" s="81" t="s">
        <v>156</v>
      </c>
      <c r="D19" s="92">
        <v>0.44</v>
      </c>
      <c r="E19" s="92">
        <v>0.72</v>
      </c>
      <c r="F19" s="94">
        <v>0.36</v>
      </c>
    </row>
    <row r="20" spans="2:6" ht="19.5" customHeight="1" x14ac:dyDescent="0.2">
      <c r="B20" s="281"/>
      <c r="C20" s="95" t="s">
        <v>227</v>
      </c>
      <c r="D20" s="92">
        <v>0.73</v>
      </c>
      <c r="E20" s="92">
        <v>0.88</v>
      </c>
      <c r="F20" s="92">
        <v>0.75</v>
      </c>
    </row>
    <row r="21" spans="2:6" ht="19.5" customHeight="1" x14ac:dyDescent="0.2">
      <c r="B21" s="281"/>
      <c r="C21" s="95" t="s">
        <v>245</v>
      </c>
      <c r="D21" s="92">
        <v>0.79</v>
      </c>
      <c r="E21" s="92">
        <v>0.95</v>
      </c>
      <c r="F21" s="92">
        <v>0.73</v>
      </c>
    </row>
    <row r="22" spans="2:6" ht="19.5" customHeight="1" x14ac:dyDescent="0.2">
      <c r="B22" s="281"/>
      <c r="C22" s="95" t="s">
        <v>336</v>
      </c>
      <c r="D22" s="92">
        <v>-0.03</v>
      </c>
      <c r="E22" s="92">
        <v>0.99</v>
      </c>
      <c r="F22" s="92">
        <v>0.09</v>
      </c>
    </row>
    <row r="23" spans="2:6" ht="19.5" customHeight="1" x14ac:dyDescent="0.2">
      <c r="B23" s="282"/>
      <c r="C23" s="95" t="s">
        <v>342</v>
      </c>
      <c r="D23" s="92">
        <v>0.12</v>
      </c>
      <c r="E23" s="92">
        <v>-0.17</v>
      </c>
      <c r="F23" s="94">
        <v>0.35</v>
      </c>
    </row>
    <row r="24" spans="2:6" ht="28.25" customHeight="1" x14ac:dyDescent="0.2">
      <c r="C24" s="96" t="s">
        <v>204</v>
      </c>
      <c r="D24" s="283" t="s">
        <v>471</v>
      </c>
      <c r="E24" s="268"/>
      <c r="F24" s="284"/>
    </row>
    <row r="25" spans="2:6" ht="12" customHeight="1" x14ac:dyDescent="0.2">
      <c r="C25" s="97"/>
      <c r="D25" s="264" t="s">
        <v>472</v>
      </c>
      <c r="E25" s="265"/>
      <c r="F25" s="266"/>
    </row>
    <row r="26" spans="2:6" ht="12" customHeight="1" x14ac:dyDescent="0.2">
      <c r="C26" s="98"/>
      <c r="D26" s="267"/>
      <c r="E26" s="268"/>
      <c r="F26" s="269"/>
    </row>
    <row r="27" spans="2:6" ht="12" customHeight="1" x14ac:dyDescent="0.2">
      <c r="D27" s="270"/>
      <c r="E27" s="268"/>
      <c r="F27" s="269"/>
    </row>
    <row r="28" spans="2:6" ht="12" customHeight="1" x14ac:dyDescent="0.2">
      <c r="D28" s="271"/>
      <c r="E28" s="272"/>
      <c r="F28" s="273"/>
    </row>
    <row r="40" spans="3:3" x14ac:dyDescent="0.2">
      <c r="C40" s="97"/>
    </row>
    <row r="41" spans="3:3" x14ac:dyDescent="0.2">
      <c r="C41" s="97"/>
    </row>
  </sheetData>
  <sheetProtection formatCells="0"/>
  <mergeCells count="15">
    <mergeCell ref="D25:F25"/>
    <mergeCell ref="D26:F26"/>
    <mergeCell ref="D27:F27"/>
    <mergeCell ref="D28:F28"/>
    <mergeCell ref="B7:C7"/>
    <mergeCell ref="B8:C8"/>
    <mergeCell ref="B9:C9"/>
    <mergeCell ref="B10:C10"/>
    <mergeCell ref="B11:B23"/>
    <mergeCell ref="D24:F24"/>
    <mergeCell ref="B3:C3"/>
    <mergeCell ref="D3:F3"/>
    <mergeCell ref="B4:C4"/>
    <mergeCell ref="B5:C5"/>
    <mergeCell ref="B6:C6"/>
  </mergeCells>
  <phoneticPr fontId="4"/>
  <conditionalFormatting sqref="D12:D13">
    <cfRule type="expression" dxfId="4" priority="23">
      <formula>$D$5&lt;&gt;""</formula>
    </cfRule>
  </conditionalFormatting>
  <conditionalFormatting sqref="E13">
    <cfRule type="expression" dxfId="3" priority="21">
      <formula>$D$5&lt;&gt;""</formula>
    </cfRule>
  </conditionalFormatting>
  <conditionalFormatting sqref="F12">
    <cfRule type="expression" dxfId="2" priority="22">
      <formula>$D$5&lt;&gt;""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9" xr:uid="{00000000-0002-0000-0500-000002000000}"/>
    <dataValidation allowBlank="1" showInputMessage="1" showErrorMessage="1" promptTitle="記入例と同じ形式で記載してください。英数半角大文字" prompt="記入例_x000a_　　　　　S50～R2_x000a_          H2～R1_x000a_" sqref="D9"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5000000}">
      <formula1>D12=ROUNDDOWN(D12,2)</formula1>
    </dataValidation>
    <dataValidation type="custom" allowBlank="1" showInputMessage="1" showErrorMessage="1" errorTitle="ご注意" error="沈下量の数値は、小数点第２位までご記入ください。_x000a__x000a_12.56  19.08_x000a_5.03    14.10" sqref="D11:F11 E12 F13" xr:uid="{00000000-0002-0000-0500-000006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D23 F14:F23 E14:E15 E17:E23" xr:uid="{00000000-0002-0000-0500-000007000000}">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H24"/>
  <sheetViews>
    <sheetView showGridLines="0" tabSelected="1" topLeftCell="B3" zoomScale="70" zoomScaleNormal="70" zoomScaleSheetLayoutView="90" workbookViewId="0">
      <selection activeCell="B3" sqref="B3:C3"/>
    </sheetView>
  </sheetViews>
  <sheetFormatPr defaultColWidth="9" defaultRowHeight="14.5" x14ac:dyDescent="0.2"/>
  <cols>
    <col min="1" max="1" width="8.6328125" style="98" hidden="1" customWidth="1"/>
    <col min="2" max="2" width="6.90625" style="98" customWidth="1"/>
    <col min="3" max="3" width="14.1796875" style="98" customWidth="1"/>
    <col min="4" max="6" width="18.54296875" style="98" customWidth="1"/>
    <col min="7" max="7" width="20.08984375" style="98" customWidth="1"/>
    <col min="8" max="8" width="18.90625" style="98" customWidth="1"/>
    <col min="9" max="16384" width="9" style="98"/>
  </cols>
  <sheetData>
    <row r="1" spans="2:8" ht="17.5" x14ac:dyDescent="0.2">
      <c r="B1" s="71" t="s">
        <v>325</v>
      </c>
    </row>
    <row r="2" spans="2:8" ht="18.75" customHeight="1" x14ac:dyDescent="0.2">
      <c r="B2" s="285" t="str">
        <f>IF(ｼｰﾄ0!C4="","",ｼｰﾄ0!C3   &amp; (ｼｰﾄ0!C4) )</f>
        <v>岐阜県濃尾平野</v>
      </c>
      <c r="C2" s="285"/>
      <c r="D2" s="101"/>
      <c r="E2" s="101"/>
      <c r="F2" s="101"/>
      <c r="G2" s="101"/>
    </row>
    <row r="3" spans="2:8" ht="27" customHeight="1" x14ac:dyDescent="0.2">
      <c r="B3" s="365" t="s">
        <v>197</v>
      </c>
      <c r="C3" s="366"/>
      <c r="D3" s="361" t="s">
        <v>498</v>
      </c>
      <c r="E3" s="361" t="s">
        <v>499</v>
      </c>
      <c r="F3" s="361" t="s">
        <v>500</v>
      </c>
      <c r="G3" s="361" t="s">
        <v>501</v>
      </c>
      <c r="H3" s="362" t="s">
        <v>527</v>
      </c>
    </row>
    <row r="4" spans="2:8" ht="27" customHeight="1" x14ac:dyDescent="0.2">
      <c r="B4" s="365" t="s">
        <v>193</v>
      </c>
      <c r="C4" s="366"/>
      <c r="D4" s="361" t="s">
        <v>502</v>
      </c>
      <c r="E4" s="361" t="s">
        <v>503</v>
      </c>
      <c r="F4" s="361" t="s">
        <v>504</v>
      </c>
      <c r="G4" s="361" t="s">
        <v>505</v>
      </c>
      <c r="H4" s="362" t="s">
        <v>528</v>
      </c>
    </row>
    <row r="5" spans="2:8" ht="27" customHeight="1" x14ac:dyDescent="0.2">
      <c r="B5" s="365" t="s">
        <v>26</v>
      </c>
      <c r="C5" s="366"/>
      <c r="D5" s="363">
        <v>7.15</v>
      </c>
      <c r="E5" s="363">
        <v>8.42</v>
      </c>
      <c r="F5" s="363">
        <v>4.12</v>
      </c>
      <c r="G5" s="363">
        <v>0.66</v>
      </c>
      <c r="H5" s="362">
        <v>5.16</v>
      </c>
    </row>
    <row r="6" spans="2:8" ht="38.5" customHeight="1" x14ac:dyDescent="0.2">
      <c r="B6" s="365" t="s">
        <v>42</v>
      </c>
      <c r="C6" s="366"/>
      <c r="D6" s="364" t="s">
        <v>506</v>
      </c>
      <c r="E6" s="364" t="s">
        <v>507</v>
      </c>
      <c r="F6" s="364" t="s">
        <v>508</v>
      </c>
      <c r="G6" s="364" t="s">
        <v>509</v>
      </c>
      <c r="H6" s="362" t="s">
        <v>529</v>
      </c>
    </row>
    <row r="7" spans="2:8" ht="27" customHeight="1" x14ac:dyDescent="0.2">
      <c r="B7" s="365" t="s">
        <v>43</v>
      </c>
      <c r="C7" s="366"/>
      <c r="D7" s="361" t="s">
        <v>510</v>
      </c>
      <c r="E7" s="361" t="s">
        <v>510</v>
      </c>
      <c r="F7" s="361" t="s">
        <v>510</v>
      </c>
      <c r="G7" s="361" t="s">
        <v>510</v>
      </c>
      <c r="H7" s="362" t="s">
        <v>396</v>
      </c>
    </row>
    <row r="8" spans="2:8" ht="36.5" customHeight="1" x14ac:dyDescent="0.2">
      <c r="B8" s="365" t="s">
        <v>27</v>
      </c>
      <c r="C8" s="366"/>
      <c r="D8" s="361" t="s">
        <v>511</v>
      </c>
      <c r="E8" s="361" t="s">
        <v>511</v>
      </c>
      <c r="F8" s="361" t="s">
        <v>511</v>
      </c>
      <c r="G8" s="361" t="s">
        <v>512</v>
      </c>
      <c r="H8" s="362" t="s">
        <v>530</v>
      </c>
    </row>
    <row r="9" spans="2:8" ht="27" customHeight="1" x14ac:dyDescent="0.2">
      <c r="B9" s="365" t="s">
        <v>196</v>
      </c>
      <c r="C9" s="366"/>
      <c r="D9" s="364" t="s">
        <v>513</v>
      </c>
      <c r="E9" s="364" t="s">
        <v>513</v>
      </c>
      <c r="F9" s="364" t="s">
        <v>513</v>
      </c>
      <c r="G9" s="364" t="s">
        <v>514</v>
      </c>
      <c r="H9" s="362" t="s">
        <v>531</v>
      </c>
    </row>
    <row r="10" spans="2:8" ht="27" customHeight="1" x14ac:dyDescent="0.2">
      <c r="B10" s="367" t="s">
        <v>44</v>
      </c>
      <c r="C10" s="368"/>
      <c r="D10" s="361" t="s">
        <v>515</v>
      </c>
      <c r="E10" s="361" t="s">
        <v>516</v>
      </c>
      <c r="F10" s="361" t="s">
        <v>517</v>
      </c>
      <c r="G10" s="361" t="s">
        <v>518</v>
      </c>
      <c r="H10" s="362" t="s">
        <v>532</v>
      </c>
    </row>
    <row r="11" spans="2:8" ht="18.75" customHeight="1" x14ac:dyDescent="0.2">
      <c r="B11" s="287" t="s">
        <v>25</v>
      </c>
      <c r="C11" s="103" t="s">
        <v>55</v>
      </c>
      <c r="D11" s="372">
        <v>7.27</v>
      </c>
      <c r="E11" s="372">
        <v>9.0299999999999994</v>
      </c>
      <c r="F11" s="372">
        <v>3.79</v>
      </c>
      <c r="G11" s="372">
        <v>-0.56999999999999995</v>
      </c>
      <c r="H11" s="369">
        <v>4.05</v>
      </c>
    </row>
    <row r="12" spans="2:8" ht="18.75" customHeight="1" x14ac:dyDescent="0.2">
      <c r="B12" s="288"/>
      <c r="C12" s="103" t="s">
        <v>58</v>
      </c>
      <c r="D12" s="372">
        <v>7.29</v>
      </c>
      <c r="E12" s="372">
        <v>9.06</v>
      </c>
      <c r="F12" s="372">
        <v>3.83</v>
      </c>
      <c r="G12" s="372">
        <v>-0.5</v>
      </c>
      <c r="H12" s="369">
        <v>4.05</v>
      </c>
    </row>
    <row r="13" spans="2:8" ht="18.75" customHeight="1" x14ac:dyDescent="0.2">
      <c r="B13" s="288"/>
      <c r="C13" s="103" t="s">
        <v>198</v>
      </c>
      <c r="D13" s="372">
        <v>7.48</v>
      </c>
      <c r="E13" s="372">
        <v>9.1999999999999993</v>
      </c>
      <c r="F13" s="372">
        <v>3.99</v>
      </c>
      <c r="G13" s="372">
        <v>-0.43</v>
      </c>
      <c r="H13" s="369">
        <v>4.05</v>
      </c>
    </row>
    <row r="14" spans="2:8" ht="18.75" customHeight="1" x14ac:dyDescent="0.2">
      <c r="B14" s="288"/>
      <c r="C14" s="103" t="s">
        <v>61</v>
      </c>
      <c r="D14" s="372">
        <v>7.4</v>
      </c>
      <c r="E14" s="372">
        <v>9.11</v>
      </c>
      <c r="F14" s="372">
        <v>3.96</v>
      </c>
      <c r="G14" s="372">
        <v>-0.41</v>
      </c>
      <c r="H14" s="369">
        <v>4.0599999999999996</v>
      </c>
    </row>
    <row r="15" spans="2:8" ht="18.75" customHeight="1" x14ac:dyDescent="0.2">
      <c r="B15" s="289" t="s">
        <v>45</v>
      </c>
      <c r="C15" s="103" t="s">
        <v>60</v>
      </c>
      <c r="D15" s="372">
        <v>7.42</v>
      </c>
      <c r="E15" s="372">
        <v>9.1199999999999992</v>
      </c>
      <c r="F15" s="372">
        <v>4.0199999999999996</v>
      </c>
      <c r="G15" s="372">
        <v>-0.4</v>
      </c>
      <c r="H15" s="369">
        <v>4.0199999999999996</v>
      </c>
    </row>
    <row r="16" spans="2:8" ht="18.75" customHeight="1" x14ac:dyDescent="0.2">
      <c r="B16" s="289"/>
      <c r="C16" s="103" t="s">
        <v>156</v>
      </c>
      <c r="D16" s="372">
        <v>7.5</v>
      </c>
      <c r="E16" s="372">
        <v>9.2100000000000009</v>
      </c>
      <c r="F16" s="372">
        <v>4.12</v>
      </c>
      <c r="G16" s="372">
        <v>-0.28000000000000003</v>
      </c>
      <c r="H16" s="369">
        <v>4.07</v>
      </c>
    </row>
    <row r="17" spans="2:8" ht="18.75" customHeight="1" x14ac:dyDescent="0.2">
      <c r="B17" s="289"/>
      <c r="C17" s="81" t="s">
        <v>219</v>
      </c>
      <c r="D17" s="372">
        <v>7.46</v>
      </c>
      <c r="E17" s="372">
        <v>9.1199999999999992</v>
      </c>
      <c r="F17" s="372">
        <v>4.07</v>
      </c>
      <c r="G17" s="372">
        <v>-0.28000000000000003</v>
      </c>
      <c r="H17" s="369">
        <v>4.0599999999999996</v>
      </c>
    </row>
    <row r="18" spans="2:8" ht="18.75" customHeight="1" x14ac:dyDescent="0.2">
      <c r="B18" s="289"/>
      <c r="C18" s="81" t="s">
        <v>245</v>
      </c>
      <c r="D18" s="372">
        <v>7.55</v>
      </c>
      <c r="E18" s="372">
        <v>9.14</v>
      </c>
      <c r="F18" s="372">
        <v>4.1900000000000004</v>
      </c>
      <c r="G18" s="372">
        <v>-0.28999999999999998</v>
      </c>
      <c r="H18" s="369">
        <v>4.04</v>
      </c>
    </row>
    <row r="19" spans="2:8" ht="18.75" customHeight="1" x14ac:dyDescent="0.2">
      <c r="B19" s="289"/>
      <c r="C19" s="81" t="s">
        <v>336</v>
      </c>
      <c r="D19" s="373">
        <v>7.58</v>
      </c>
      <c r="E19" s="373">
        <v>9.17</v>
      </c>
      <c r="F19" s="373">
        <v>4.1900000000000004</v>
      </c>
      <c r="G19" s="373">
        <v>-0.23</v>
      </c>
      <c r="H19" s="371">
        <v>4.05</v>
      </c>
    </row>
    <row r="20" spans="2:8" ht="18.75" customHeight="1" x14ac:dyDescent="0.2">
      <c r="B20" s="290"/>
      <c r="C20" s="81" t="s">
        <v>342</v>
      </c>
      <c r="D20" s="373">
        <v>7.47</v>
      </c>
      <c r="E20" s="373">
        <v>9.02</v>
      </c>
      <c r="F20" s="373">
        <v>4.13</v>
      </c>
      <c r="G20" s="373">
        <v>-0.21</v>
      </c>
      <c r="H20" s="370">
        <v>4.07</v>
      </c>
    </row>
    <row r="21" spans="2:8" x14ac:dyDescent="0.2">
      <c r="B21" s="100"/>
      <c r="C21" s="104" t="s">
        <v>203</v>
      </c>
      <c r="D21" s="291" t="s">
        <v>62</v>
      </c>
      <c r="E21" s="292"/>
      <c r="F21" s="292"/>
      <c r="G21" s="284"/>
    </row>
    <row r="22" spans="2:8" ht="15" customHeight="1" x14ac:dyDescent="0.2">
      <c r="B22" s="100"/>
      <c r="C22" s="100"/>
      <c r="D22" s="293" t="s">
        <v>519</v>
      </c>
      <c r="E22" s="294"/>
      <c r="F22" s="294"/>
      <c r="G22" s="295"/>
    </row>
    <row r="23" spans="2:8" x14ac:dyDescent="0.2">
      <c r="B23" s="100"/>
      <c r="C23" s="100"/>
      <c r="D23" s="293"/>
      <c r="E23" s="294"/>
      <c r="F23" s="294"/>
      <c r="G23" s="295"/>
    </row>
    <row r="24" spans="2:8" x14ac:dyDescent="0.2">
      <c r="B24" s="100"/>
      <c r="C24" s="100"/>
      <c r="D24" s="286"/>
      <c r="E24" s="272"/>
      <c r="F24" s="272"/>
      <c r="G24" s="273"/>
    </row>
  </sheetData>
  <sheetProtection insertColumns="0"/>
  <mergeCells count="14">
    <mergeCell ref="B7:C7"/>
    <mergeCell ref="D24:G24"/>
    <mergeCell ref="B8:C8"/>
    <mergeCell ref="B9:C9"/>
    <mergeCell ref="B10:C10"/>
    <mergeCell ref="B11:B14"/>
    <mergeCell ref="B15:B20"/>
    <mergeCell ref="D21:G21"/>
    <mergeCell ref="D22:G23"/>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activeCell="I31" sqref="I31"/>
      <selection pane="topRight" activeCell="I31" sqref="I31"/>
      <selection pane="bottomLeft" activeCell="I31" sqref="I31"/>
      <selection pane="bottomRight" activeCell="B1" sqref="B1"/>
    </sheetView>
  </sheetViews>
  <sheetFormatPr defaultColWidth="9" defaultRowHeight="14.5" x14ac:dyDescent="0.2"/>
  <cols>
    <col min="1" max="1" width="8.6328125" style="99" hidden="1" customWidth="1"/>
    <col min="2" max="2" width="16.6328125" style="99" customWidth="1"/>
    <col min="3" max="3" width="12.81640625" style="99" customWidth="1"/>
    <col min="4" max="4" width="10.36328125" style="99" customWidth="1"/>
    <col min="5" max="8" width="8.81640625" style="99" customWidth="1"/>
    <col min="9" max="12" width="12" style="99" customWidth="1"/>
    <col min="13" max="16384" width="9" style="99"/>
  </cols>
  <sheetData>
    <row r="1" spans="1:18" s="98" customFormat="1" ht="17.5" x14ac:dyDescent="0.2">
      <c r="B1" s="71" t="s">
        <v>470</v>
      </c>
    </row>
    <row r="2" spans="1:18" s="98" customFormat="1" ht="15" thickBot="1" x14ac:dyDescent="0.25">
      <c r="A2" s="111"/>
      <c r="B2" s="294" t="str">
        <f>IF(ｼｰﾄ0!C4="","",ｼｰﾄ0!C3   &amp; (ｼｰﾄ0!C4) )</f>
        <v>岐阜県濃尾平野</v>
      </c>
      <c r="C2" s="294"/>
      <c r="D2" s="74"/>
      <c r="E2" s="112"/>
      <c r="F2" s="112"/>
      <c r="G2" s="112"/>
      <c r="H2" s="112"/>
    </row>
    <row r="3" spans="1:18" ht="48.5" customHeight="1" x14ac:dyDescent="0.2">
      <c r="A3" s="113"/>
      <c r="B3" s="302" t="s">
        <v>523</v>
      </c>
      <c r="C3" s="305" t="s">
        <v>232</v>
      </c>
      <c r="D3" s="114"/>
      <c r="E3" s="308" t="s">
        <v>344</v>
      </c>
      <c r="F3" s="309"/>
      <c r="G3" s="309"/>
      <c r="H3" s="310"/>
      <c r="I3" s="317" t="s">
        <v>524</v>
      </c>
      <c r="J3" s="318"/>
      <c r="K3" s="319" t="s">
        <v>525</v>
      </c>
      <c r="L3" s="320"/>
    </row>
    <row r="4" spans="1:18" ht="37.5" customHeight="1" x14ac:dyDescent="0.2">
      <c r="A4" s="113"/>
      <c r="B4" s="303"/>
      <c r="C4" s="306"/>
      <c r="D4" s="311" t="s">
        <v>337</v>
      </c>
      <c r="E4" s="313" t="s">
        <v>269</v>
      </c>
      <c r="F4" s="315" t="s">
        <v>268</v>
      </c>
      <c r="G4" s="315" t="s">
        <v>148</v>
      </c>
      <c r="H4" s="311" t="s">
        <v>254</v>
      </c>
      <c r="I4" s="115" t="s">
        <v>304</v>
      </c>
      <c r="J4" s="116" t="s">
        <v>305</v>
      </c>
      <c r="K4" s="115" t="s">
        <v>332</v>
      </c>
      <c r="L4" s="117" t="s">
        <v>306</v>
      </c>
    </row>
    <row r="5" spans="1:18" ht="29" customHeight="1" thickBot="1" x14ac:dyDescent="0.25">
      <c r="A5" s="113"/>
      <c r="B5" s="304"/>
      <c r="C5" s="307"/>
      <c r="D5" s="312"/>
      <c r="E5" s="314"/>
      <c r="F5" s="316"/>
      <c r="G5" s="316"/>
      <c r="H5" s="312"/>
      <c r="I5" s="118" t="s">
        <v>307</v>
      </c>
      <c r="J5" s="119" t="s">
        <v>310</v>
      </c>
      <c r="K5" s="120" t="s">
        <v>309</v>
      </c>
      <c r="L5" s="121" t="s">
        <v>308</v>
      </c>
    </row>
    <row r="6" spans="1:18" ht="19.5" customHeight="1" thickTop="1" x14ac:dyDescent="0.2">
      <c r="A6" s="113">
        <f>IF(COUNTIF(E6:E65,"/")&gt;=1,1,"")</f>
        <v>1</v>
      </c>
      <c r="B6" s="105" t="s">
        <v>456</v>
      </c>
      <c r="C6" s="106">
        <v>286</v>
      </c>
      <c r="D6" s="106">
        <v>61</v>
      </c>
      <c r="E6" s="107" t="s">
        <v>482</v>
      </c>
      <c r="F6" s="107" t="s">
        <v>482</v>
      </c>
      <c r="G6" s="107" t="s">
        <v>482</v>
      </c>
      <c r="H6" s="107" t="s">
        <v>482</v>
      </c>
      <c r="I6" s="107"/>
      <c r="J6" s="107" t="s">
        <v>256</v>
      </c>
      <c r="K6" s="107" t="s">
        <v>257</v>
      </c>
      <c r="L6" s="107" t="s">
        <v>481</v>
      </c>
    </row>
    <row r="7" spans="1:18" ht="19.5" customHeight="1" x14ac:dyDescent="0.2">
      <c r="A7" s="113">
        <f>IF(COUNTIF(E6:E65,"-")&gt;=1,2,"")</f>
        <v>2</v>
      </c>
      <c r="B7" s="105" t="s">
        <v>457</v>
      </c>
      <c r="C7" s="106"/>
      <c r="D7" s="106"/>
      <c r="E7" s="107" t="s">
        <v>482</v>
      </c>
      <c r="F7" s="107" t="s">
        <v>482</v>
      </c>
      <c r="G7" s="107" t="s">
        <v>482</v>
      </c>
      <c r="H7" s="107" t="s">
        <v>482</v>
      </c>
      <c r="I7" s="108"/>
      <c r="J7" s="109" t="s">
        <v>256</v>
      </c>
      <c r="K7" s="109"/>
      <c r="L7" s="109" t="s">
        <v>258</v>
      </c>
    </row>
    <row r="8" spans="1:18" ht="19.5" customHeight="1" x14ac:dyDescent="0.2">
      <c r="A8" s="113" t="str">
        <f>IF(COUNTIF(E6:E65,"#")&gt;=1,4,"")</f>
        <v/>
      </c>
      <c r="B8" s="105" t="s">
        <v>473</v>
      </c>
      <c r="C8" s="106"/>
      <c r="D8" s="106"/>
      <c r="E8" s="107" t="s">
        <v>482</v>
      </c>
      <c r="F8" s="107" t="s">
        <v>482</v>
      </c>
      <c r="G8" s="107" t="s">
        <v>482</v>
      </c>
      <c r="H8" s="107" t="s">
        <v>482</v>
      </c>
      <c r="I8" s="108"/>
      <c r="J8" s="109" t="s">
        <v>256</v>
      </c>
      <c r="K8" s="109"/>
      <c r="L8" s="109"/>
    </row>
    <row r="9" spans="1:18" ht="19.5" customHeight="1" x14ac:dyDescent="0.2">
      <c r="A9" s="113"/>
      <c r="B9" s="105" t="s">
        <v>474</v>
      </c>
      <c r="C9" s="106"/>
      <c r="D9" s="106"/>
      <c r="E9" s="107" t="s">
        <v>483</v>
      </c>
      <c r="F9" s="107" t="s">
        <v>483</v>
      </c>
      <c r="G9" s="107" t="s">
        <v>483</v>
      </c>
      <c r="H9" s="107" t="s">
        <v>483</v>
      </c>
      <c r="I9" s="108"/>
      <c r="J9" s="109" t="s">
        <v>256</v>
      </c>
      <c r="K9" s="109"/>
      <c r="L9" s="109"/>
    </row>
    <row r="10" spans="1:18" ht="19.5" customHeight="1" x14ac:dyDescent="0.2">
      <c r="A10" s="113">
        <f>IF(COUNTIF(F6:F65,"-")&gt;=1,2,"")</f>
        <v>2</v>
      </c>
      <c r="B10" s="105" t="s">
        <v>475</v>
      </c>
      <c r="C10" s="106"/>
      <c r="D10" s="106"/>
      <c r="E10" s="107" t="s">
        <v>482</v>
      </c>
      <c r="F10" s="107" t="s">
        <v>482</v>
      </c>
      <c r="G10" s="107" t="s">
        <v>482</v>
      </c>
      <c r="H10" s="107" t="s">
        <v>482</v>
      </c>
      <c r="I10" s="108"/>
      <c r="J10" s="109" t="s">
        <v>256</v>
      </c>
      <c r="K10" s="109"/>
      <c r="L10" s="109"/>
    </row>
    <row r="11" spans="1:18" ht="19.5" customHeight="1" x14ac:dyDescent="0.2">
      <c r="A11" s="113">
        <f>IF(COUNTIF(F6:F65,"/")&gt;=1,1,"")</f>
        <v>1</v>
      </c>
      <c r="B11" s="105" t="s">
        <v>476</v>
      </c>
      <c r="C11" s="106"/>
      <c r="D11" s="106"/>
      <c r="E11" s="107" t="s">
        <v>483</v>
      </c>
      <c r="F11" s="107" t="s">
        <v>483</v>
      </c>
      <c r="G11" s="107" t="s">
        <v>483</v>
      </c>
      <c r="H11" s="107" t="s">
        <v>483</v>
      </c>
      <c r="I11" s="108"/>
      <c r="J11" s="109" t="s">
        <v>256</v>
      </c>
      <c r="K11" s="109"/>
      <c r="L11" s="109"/>
      <c r="R11" s="99" t="s">
        <v>469</v>
      </c>
    </row>
    <row r="12" spans="1:18" ht="19.5" customHeight="1" x14ac:dyDescent="0.2">
      <c r="A12" s="113" t="str">
        <f>IF(COUNTIF(F6:F65,"#")&gt;=1,4,"")</f>
        <v/>
      </c>
      <c r="B12" s="105" t="s">
        <v>458</v>
      </c>
      <c r="C12" s="106"/>
      <c r="D12" s="106"/>
      <c r="E12" s="107" t="s">
        <v>482</v>
      </c>
      <c r="F12" s="107" t="s">
        <v>482</v>
      </c>
      <c r="G12" s="107" t="s">
        <v>482</v>
      </c>
      <c r="H12" s="107" t="s">
        <v>482</v>
      </c>
      <c r="I12" s="108"/>
      <c r="J12" s="109" t="s">
        <v>256</v>
      </c>
      <c r="K12" s="109"/>
      <c r="L12" s="109" t="s">
        <v>258</v>
      </c>
    </row>
    <row r="13" spans="1:18" ht="19.5" customHeight="1" x14ac:dyDescent="0.2">
      <c r="A13" s="113"/>
      <c r="B13" s="105" t="s">
        <v>477</v>
      </c>
      <c r="C13" s="106"/>
      <c r="D13" s="106"/>
      <c r="E13" s="107" t="s">
        <v>483</v>
      </c>
      <c r="F13" s="107" t="s">
        <v>483</v>
      </c>
      <c r="G13" s="107" t="s">
        <v>483</v>
      </c>
      <c r="H13" s="107" t="s">
        <v>483</v>
      </c>
      <c r="I13" s="108"/>
      <c r="J13" s="109" t="s">
        <v>256</v>
      </c>
      <c r="K13" s="109"/>
      <c r="L13" s="109"/>
    </row>
    <row r="14" spans="1:18" ht="19.5" customHeight="1" x14ac:dyDescent="0.2">
      <c r="A14" s="113">
        <f>IF(COUNTIF(G6:G65,"/")&gt;=1,1,"")</f>
        <v>1</v>
      </c>
      <c r="B14" s="105" t="s">
        <v>478</v>
      </c>
      <c r="C14" s="106"/>
      <c r="D14" s="106"/>
      <c r="E14" s="107" t="s">
        <v>482</v>
      </c>
      <c r="F14" s="107" t="s">
        <v>482</v>
      </c>
      <c r="G14" s="107" t="s">
        <v>482</v>
      </c>
      <c r="H14" s="107" t="s">
        <v>482</v>
      </c>
      <c r="I14" s="108"/>
      <c r="J14" s="109" t="s">
        <v>256</v>
      </c>
      <c r="K14" s="109"/>
      <c r="L14" s="109"/>
    </row>
    <row r="15" spans="1:18" ht="19.5" customHeight="1" x14ac:dyDescent="0.2">
      <c r="A15" s="113">
        <f>IF(COUNTIF(G6:G65,"-")&gt;=1,2,"")</f>
        <v>2</v>
      </c>
      <c r="B15" s="105" t="s">
        <v>462</v>
      </c>
      <c r="C15" s="106"/>
      <c r="D15" s="106"/>
      <c r="E15" s="107" t="s">
        <v>482</v>
      </c>
      <c r="F15" s="107" t="s">
        <v>482</v>
      </c>
      <c r="G15" s="107" t="s">
        <v>482</v>
      </c>
      <c r="H15" s="107" t="s">
        <v>482</v>
      </c>
      <c r="I15" s="108"/>
      <c r="J15" s="109" t="s">
        <v>256</v>
      </c>
      <c r="K15" s="109"/>
      <c r="L15" s="109" t="s">
        <v>258</v>
      </c>
    </row>
    <row r="16" spans="1:18" ht="19.5" customHeight="1" x14ac:dyDescent="0.2">
      <c r="A16" s="113" t="str">
        <f>IF(COUNTIF(G6:G65,"#")&gt;=1,4,"")</f>
        <v/>
      </c>
      <c r="B16" s="105" t="s">
        <v>459</v>
      </c>
      <c r="C16" s="106"/>
      <c r="D16" s="106"/>
      <c r="E16" s="107" t="s">
        <v>483</v>
      </c>
      <c r="F16" s="107" t="s">
        <v>483</v>
      </c>
      <c r="G16" s="107" t="s">
        <v>483</v>
      </c>
      <c r="H16" s="107" t="s">
        <v>483</v>
      </c>
      <c r="I16" s="108"/>
      <c r="J16" s="109" t="s">
        <v>256</v>
      </c>
      <c r="K16" s="109"/>
      <c r="L16" s="109" t="s">
        <v>258</v>
      </c>
    </row>
    <row r="17" spans="1:12" ht="19.5" customHeight="1" x14ac:dyDescent="0.2">
      <c r="A17" s="113"/>
      <c r="B17" s="105" t="s">
        <v>460</v>
      </c>
      <c r="C17" s="106"/>
      <c r="D17" s="106"/>
      <c r="E17" s="107" t="s">
        <v>483</v>
      </c>
      <c r="F17" s="107" t="s">
        <v>483</v>
      </c>
      <c r="G17" s="107" t="s">
        <v>483</v>
      </c>
      <c r="H17" s="107" t="s">
        <v>483</v>
      </c>
      <c r="I17" s="108"/>
      <c r="J17" s="109" t="s">
        <v>256</v>
      </c>
      <c r="K17" s="109"/>
      <c r="L17" s="109" t="s">
        <v>258</v>
      </c>
    </row>
    <row r="18" spans="1:12" ht="19.5" customHeight="1" x14ac:dyDescent="0.2">
      <c r="A18" s="113">
        <f>IF(COUNTIF(H6:H65,"/")&gt;=1,1,"")</f>
        <v>1</v>
      </c>
      <c r="B18" s="105" t="s">
        <v>461</v>
      </c>
      <c r="C18" s="106"/>
      <c r="D18" s="106"/>
      <c r="E18" s="107" t="s">
        <v>482</v>
      </c>
      <c r="F18" s="107" t="s">
        <v>482</v>
      </c>
      <c r="G18" s="107" t="s">
        <v>482</v>
      </c>
      <c r="H18" s="107" t="s">
        <v>482</v>
      </c>
      <c r="I18" s="108"/>
      <c r="J18" s="109" t="s">
        <v>256</v>
      </c>
      <c r="K18" s="109"/>
      <c r="L18" s="109" t="s">
        <v>258</v>
      </c>
    </row>
    <row r="19" spans="1:12" ht="19.5" customHeight="1" x14ac:dyDescent="0.2">
      <c r="A19" s="113">
        <f>IF(COUNTIF(H6:H65,"-")&gt;=1,2,"")</f>
        <v>2</v>
      </c>
      <c r="B19" s="105" t="s">
        <v>479</v>
      </c>
      <c r="C19" s="106"/>
      <c r="D19" s="106"/>
      <c r="E19" s="107" t="s">
        <v>482</v>
      </c>
      <c r="F19" s="107" t="s">
        <v>482</v>
      </c>
      <c r="G19" s="107" t="s">
        <v>482</v>
      </c>
      <c r="H19" s="107" t="s">
        <v>482</v>
      </c>
      <c r="I19" s="108"/>
      <c r="J19" s="109" t="s">
        <v>256</v>
      </c>
      <c r="K19" s="109"/>
      <c r="L19" s="109"/>
    </row>
    <row r="20" spans="1:12" ht="19.5" customHeight="1" x14ac:dyDescent="0.2">
      <c r="A20" s="113" t="str">
        <f>IF(COUNTIF(H6:H65,"#")&gt;=1,4,"")</f>
        <v/>
      </c>
      <c r="B20" s="105" t="s">
        <v>463</v>
      </c>
      <c r="C20" s="106"/>
      <c r="D20" s="106"/>
      <c r="E20" s="107" t="s">
        <v>483</v>
      </c>
      <c r="F20" s="107" t="s">
        <v>483</v>
      </c>
      <c r="G20" s="107" t="s">
        <v>483</v>
      </c>
      <c r="H20" s="107" t="s">
        <v>483</v>
      </c>
      <c r="I20" s="108"/>
      <c r="J20" s="109" t="s">
        <v>256</v>
      </c>
      <c r="K20" s="109"/>
      <c r="L20" s="109" t="s">
        <v>258</v>
      </c>
    </row>
    <row r="21" spans="1:12" ht="19.5" customHeight="1" x14ac:dyDescent="0.2">
      <c r="B21" s="105" t="s">
        <v>464</v>
      </c>
      <c r="C21" s="106"/>
      <c r="D21" s="106"/>
      <c r="E21" s="107" t="s">
        <v>483</v>
      </c>
      <c r="F21" s="107" t="s">
        <v>483</v>
      </c>
      <c r="G21" s="107" t="s">
        <v>483</v>
      </c>
      <c r="H21" s="107" t="s">
        <v>483</v>
      </c>
      <c r="I21" s="108"/>
      <c r="J21" s="109" t="s">
        <v>256</v>
      </c>
      <c r="K21" s="109"/>
      <c r="L21" s="109" t="s">
        <v>258</v>
      </c>
    </row>
    <row r="22" spans="1:12" ht="19.5" customHeight="1" x14ac:dyDescent="0.2">
      <c r="B22" s="105" t="s">
        <v>455</v>
      </c>
      <c r="C22" s="106"/>
      <c r="D22" s="106"/>
      <c r="E22" s="107" t="s">
        <v>483</v>
      </c>
      <c r="F22" s="107" t="s">
        <v>483</v>
      </c>
      <c r="G22" s="107" t="s">
        <v>483</v>
      </c>
      <c r="H22" s="107" t="s">
        <v>483</v>
      </c>
      <c r="I22" s="108"/>
      <c r="J22" s="109" t="s">
        <v>256</v>
      </c>
      <c r="K22" s="109"/>
      <c r="L22" s="109" t="s">
        <v>258</v>
      </c>
    </row>
    <row r="23" spans="1:12" ht="19.5" customHeight="1" x14ac:dyDescent="0.2">
      <c r="B23" s="105" t="s">
        <v>480</v>
      </c>
      <c r="C23" s="106"/>
      <c r="D23" s="106"/>
      <c r="E23" s="107" t="s">
        <v>483</v>
      </c>
      <c r="F23" s="107" t="s">
        <v>483</v>
      </c>
      <c r="G23" s="107" t="s">
        <v>483</v>
      </c>
      <c r="H23" s="107" t="s">
        <v>483</v>
      </c>
      <c r="I23" s="108"/>
      <c r="J23" s="109" t="s">
        <v>256</v>
      </c>
      <c r="K23" s="109"/>
      <c r="L23" s="109"/>
    </row>
    <row r="24" spans="1:12" ht="19.5" hidden="1" customHeight="1" x14ac:dyDescent="0.2">
      <c r="B24" s="105"/>
      <c r="C24" s="106"/>
      <c r="D24" s="106"/>
      <c r="E24" s="107"/>
      <c r="F24" s="107"/>
      <c r="G24" s="107"/>
      <c r="H24" s="107"/>
      <c r="I24" s="108"/>
      <c r="J24" s="109"/>
      <c r="K24" s="109"/>
      <c r="L24" s="109"/>
    </row>
    <row r="25" spans="1:12" ht="19.5" hidden="1" customHeight="1" x14ac:dyDescent="0.2">
      <c r="B25" s="105"/>
      <c r="C25" s="106"/>
      <c r="D25" s="106"/>
      <c r="E25" s="107"/>
      <c r="F25" s="107"/>
      <c r="G25" s="107"/>
      <c r="H25" s="107"/>
      <c r="I25" s="108"/>
      <c r="J25" s="109"/>
      <c r="K25" s="109"/>
      <c r="L25" s="109"/>
    </row>
    <row r="26" spans="1:12" ht="19.5" hidden="1" customHeight="1" x14ac:dyDescent="0.2">
      <c r="B26" s="105"/>
      <c r="C26" s="106"/>
      <c r="D26" s="106"/>
      <c r="E26" s="107"/>
      <c r="F26" s="107"/>
      <c r="G26" s="107"/>
      <c r="H26" s="107"/>
      <c r="I26" s="108"/>
      <c r="J26" s="109"/>
      <c r="K26" s="109"/>
      <c r="L26" s="109"/>
    </row>
    <row r="27" spans="1:12" ht="19.5" hidden="1" customHeight="1" x14ac:dyDescent="0.2">
      <c r="B27" s="105"/>
      <c r="C27" s="106"/>
      <c r="D27" s="106"/>
      <c r="E27" s="107"/>
      <c r="F27" s="107"/>
      <c r="G27" s="107"/>
      <c r="H27" s="107"/>
      <c r="I27" s="108"/>
      <c r="J27" s="109"/>
      <c r="K27" s="109"/>
      <c r="L27" s="109"/>
    </row>
    <row r="28" spans="1:12" ht="19.5" hidden="1" customHeight="1" x14ac:dyDescent="0.2">
      <c r="B28" s="105"/>
      <c r="C28" s="106"/>
      <c r="D28" s="106"/>
      <c r="E28" s="107"/>
      <c r="F28" s="107"/>
      <c r="G28" s="107"/>
      <c r="H28" s="107"/>
      <c r="I28" s="108"/>
      <c r="J28" s="109"/>
      <c r="K28" s="109"/>
      <c r="L28" s="109"/>
    </row>
    <row r="29" spans="1:12" ht="19.5" hidden="1" customHeight="1" x14ac:dyDescent="0.2">
      <c r="B29" s="105"/>
      <c r="C29" s="106"/>
      <c r="D29" s="106"/>
      <c r="E29" s="107"/>
      <c r="F29" s="107"/>
      <c r="G29" s="107"/>
      <c r="H29" s="107"/>
      <c r="I29" s="108"/>
      <c r="J29" s="109"/>
      <c r="K29" s="109"/>
      <c r="L29" s="109"/>
    </row>
    <row r="30" spans="1:12" ht="19.5" hidden="1" customHeight="1" x14ac:dyDescent="0.2">
      <c r="B30" s="105"/>
      <c r="C30" s="106"/>
      <c r="D30" s="106"/>
      <c r="E30" s="107"/>
      <c r="F30" s="107"/>
      <c r="G30" s="107"/>
      <c r="H30" s="107"/>
      <c r="I30" s="108"/>
      <c r="J30" s="109"/>
      <c r="K30" s="109"/>
      <c r="L30" s="109"/>
    </row>
    <row r="31" spans="1:12" ht="19.5" hidden="1" customHeight="1" x14ac:dyDescent="0.2">
      <c r="B31" s="105"/>
      <c r="C31" s="106"/>
      <c r="D31" s="106"/>
      <c r="E31" s="107"/>
      <c r="F31" s="107"/>
      <c r="G31" s="107"/>
      <c r="H31" s="107"/>
      <c r="I31" s="108"/>
      <c r="J31" s="109"/>
      <c r="K31" s="109"/>
      <c r="L31" s="109"/>
    </row>
    <row r="32" spans="1:12" ht="19.5" hidden="1" customHeight="1" x14ac:dyDescent="0.2">
      <c r="B32" s="105"/>
      <c r="C32" s="106"/>
      <c r="D32" s="106"/>
      <c r="E32" s="107"/>
      <c r="F32" s="107"/>
      <c r="G32" s="107"/>
      <c r="H32" s="107"/>
      <c r="I32" s="108"/>
      <c r="J32" s="109"/>
      <c r="K32" s="109"/>
      <c r="L32" s="109"/>
    </row>
    <row r="33" spans="2:12" ht="19.5" hidden="1" customHeight="1" x14ac:dyDescent="0.2">
      <c r="B33" s="105"/>
      <c r="C33" s="106"/>
      <c r="D33" s="106"/>
      <c r="E33" s="107"/>
      <c r="F33" s="107"/>
      <c r="G33" s="107"/>
      <c r="H33" s="107"/>
      <c r="I33" s="108"/>
      <c r="J33" s="109"/>
      <c r="K33" s="109"/>
      <c r="L33" s="109"/>
    </row>
    <row r="34" spans="2:12" ht="19.5" hidden="1" customHeight="1" x14ac:dyDescent="0.2">
      <c r="B34" s="105"/>
      <c r="C34" s="106"/>
      <c r="D34" s="106"/>
      <c r="E34" s="107"/>
      <c r="F34" s="107"/>
      <c r="G34" s="107"/>
      <c r="H34" s="107"/>
      <c r="I34" s="108"/>
      <c r="J34" s="109"/>
      <c r="K34" s="109"/>
      <c r="L34" s="109"/>
    </row>
    <row r="35" spans="2:12" ht="19.5" hidden="1" customHeight="1" x14ac:dyDescent="0.2">
      <c r="B35" s="105"/>
      <c r="C35" s="106"/>
      <c r="D35" s="106"/>
      <c r="E35" s="107"/>
      <c r="F35" s="107"/>
      <c r="G35" s="107"/>
      <c r="H35" s="107"/>
      <c r="I35" s="108"/>
      <c r="J35" s="109"/>
      <c r="K35" s="109"/>
      <c r="L35" s="109"/>
    </row>
    <row r="36" spans="2:12" ht="19.5" hidden="1" customHeight="1" x14ac:dyDescent="0.2">
      <c r="B36" s="105"/>
      <c r="C36" s="106"/>
      <c r="D36" s="106"/>
      <c r="E36" s="107"/>
      <c r="F36" s="107"/>
      <c r="G36" s="107"/>
      <c r="H36" s="107"/>
      <c r="I36" s="108"/>
      <c r="J36" s="109"/>
      <c r="K36" s="109"/>
      <c r="L36" s="109"/>
    </row>
    <row r="37" spans="2:12" ht="19.5" hidden="1" customHeight="1" x14ac:dyDescent="0.2">
      <c r="B37" s="105"/>
      <c r="C37" s="106"/>
      <c r="D37" s="106"/>
      <c r="E37" s="107"/>
      <c r="F37" s="107"/>
      <c r="G37" s="107"/>
      <c r="H37" s="107"/>
      <c r="I37" s="108"/>
      <c r="J37" s="109"/>
      <c r="K37" s="109"/>
      <c r="L37" s="109"/>
    </row>
    <row r="38" spans="2:12" ht="19.5" hidden="1" customHeight="1" x14ac:dyDescent="0.2">
      <c r="B38" s="105"/>
      <c r="C38" s="106"/>
      <c r="D38" s="106"/>
      <c r="E38" s="107"/>
      <c r="F38" s="107"/>
      <c r="G38" s="107"/>
      <c r="H38" s="107"/>
      <c r="I38" s="108"/>
      <c r="J38" s="109"/>
      <c r="K38" s="109"/>
      <c r="L38" s="109"/>
    </row>
    <row r="39" spans="2:12" ht="19.5" hidden="1" customHeight="1" x14ac:dyDescent="0.2">
      <c r="B39" s="105"/>
      <c r="C39" s="106"/>
      <c r="D39" s="106"/>
      <c r="E39" s="107"/>
      <c r="F39" s="107"/>
      <c r="G39" s="107"/>
      <c r="H39" s="107"/>
      <c r="I39" s="108"/>
      <c r="J39" s="109"/>
      <c r="K39" s="109"/>
      <c r="L39" s="109"/>
    </row>
    <row r="40" spans="2:12" ht="19.5" hidden="1" customHeight="1" x14ac:dyDescent="0.2">
      <c r="B40" s="105"/>
      <c r="C40" s="106"/>
      <c r="D40" s="106"/>
      <c r="E40" s="107"/>
      <c r="F40" s="107"/>
      <c r="G40" s="107"/>
      <c r="H40" s="107"/>
      <c r="I40" s="108"/>
      <c r="J40" s="109"/>
      <c r="K40" s="109"/>
      <c r="L40" s="109"/>
    </row>
    <row r="41" spans="2:12" ht="19.5" hidden="1" customHeight="1" x14ac:dyDescent="0.2">
      <c r="B41" s="105"/>
      <c r="C41" s="106"/>
      <c r="D41" s="106"/>
      <c r="E41" s="107"/>
      <c r="F41" s="107"/>
      <c r="G41" s="107"/>
      <c r="H41" s="107"/>
      <c r="I41" s="108"/>
      <c r="J41" s="109"/>
      <c r="K41" s="109"/>
      <c r="L41" s="109"/>
    </row>
    <row r="42" spans="2:12" ht="19.5" hidden="1" customHeight="1" x14ac:dyDescent="0.2">
      <c r="B42" s="105"/>
      <c r="C42" s="106"/>
      <c r="D42" s="106"/>
      <c r="E42" s="107"/>
      <c r="F42" s="107"/>
      <c r="G42" s="107"/>
      <c r="H42" s="107"/>
      <c r="I42" s="108"/>
      <c r="J42" s="109"/>
      <c r="K42" s="109"/>
      <c r="L42" s="109"/>
    </row>
    <row r="43" spans="2:12" ht="19.5" hidden="1" customHeight="1" x14ac:dyDescent="0.2">
      <c r="B43" s="105"/>
      <c r="C43" s="106"/>
      <c r="D43" s="106"/>
      <c r="E43" s="107"/>
      <c r="F43" s="107"/>
      <c r="G43" s="107"/>
      <c r="H43" s="107"/>
      <c r="I43" s="108"/>
      <c r="J43" s="109"/>
      <c r="K43" s="109"/>
      <c r="L43" s="109"/>
    </row>
    <row r="44" spans="2:12" ht="19.5" hidden="1" customHeight="1" x14ac:dyDescent="0.2">
      <c r="B44" s="105"/>
      <c r="C44" s="106"/>
      <c r="D44" s="106"/>
      <c r="E44" s="107"/>
      <c r="F44" s="107"/>
      <c r="G44" s="107"/>
      <c r="H44" s="107"/>
      <c r="I44" s="108"/>
      <c r="J44" s="109"/>
      <c r="K44" s="109"/>
      <c r="L44" s="109"/>
    </row>
    <row r="45" spans="2:12" ht="19.5" hidden="1" customHeight="1" x14ac:dyDescent="0.2">
      <c r="B45" s="105"/>
      <c r="C45" s="106"/>
      <c r="D45" s="106"/>
      <c r="E45" s="107"/>
      <c r="F45" s="107"/>
      <c r="G45" s="107"/>
      <c r="H45" s="107"/>
      <c r="I45" s="108"/>
      <c r="J45" s="109"/>
      <c r="K45" s="109"/>
      <c r="L45" s="109"/>
    </row>
    <row r="46" spans="2:12" ht="19.5" hidden="1" customHeight="1" x14ac:dyDescent="0.2">
      <c r="B46" s="105"/>
      <c r="C46" s="106"/>
      <c r="D46" s="106"/>
      <c r="E46" s="107"/>
      <c r="F46" s="107"/>
      <c r="G46" s="107"/>
      <c r="H46" s="107"/>
      <c r="I46" s="108"/>
      <c r="J46" s="109"/>
      <c r="K46" s="109"/>
      <c r="L46" s="109"/>
    </row>
    <row r="47" spans="2:12" ht="19.5" hidden="1" customHeight="1" x14ac:dyDescent="0.2">
      <c r="B47" s="105"/>
      <c r="C47" s="106"/>
      <c r="D47" s="106"/>
      <c r="E47" s="107"/>
      <c r="F47" s="107"/>
      <c r="G47" s="107"/>
      <c r="H47" s="107"/>
      <c r="I47" s="108"/>
      <c r="J47" s="109"/>
      <c r="K47" s="109"/>
      <c r="L47" s="109"/>
    </row>
    <row r="48" spans="2:12" ht="19.5" hidden="1" customHeight="1" x14ac:dyDescent="0.2">
      <c r="B48" s="105"/>
      <c r="C48" s="106"/>
      <c r="D48" s="106"/>
      <c r="E48" s="107"/>
      <c r="F48" s="107"/>
      <c r="G48" s="107"/>
      <c r="H48" s="107"/>
      <c r="I48" s="108"/>
      <c r="J48" s="109"/>
      <c r="K48" s="109"/>
      <c r="L48" s="109"/>
    </row>
    <row r="49" spans="2:12" ht="19.5" hidden="1" customHeight="1" x14ac:dyDescent="0.2">
      <c r="B49" s="105"/>
      <c r="C49" s="106"/>
      <c r="D49" s="106"/>
      <c r="E49" s="107"/>
      <c r="F49" s="107"/>
      <c r="G49" s="107"/>
      <c r="H49" s="107"/>
      <c r="I49" s="108"/>
      <c r="J49" s="109"/>
      <c r="K49" s="109"/>
      <c r="L49" s="109"/>
    </row>
    <row r="50" spans="2:12" ht="19.5" hidden="1" customHeight="1" x14ac:dyDescent="0.2">
      <c r="B50" s="105"/>
      <c r="C50" s="106"/>
      <c r="D50" s="106"/>
      <c r="E50" s="107"/>
      <c r="F50" s="107"/>
      <c r="G50" s="107"/>
      <c r="H50" s="107"/>
      <c r="I50" s="108"/>
      <c r="J50" s="109"/>
      <c r="K50" s="109"/>
      <c r="L50" s="109"/>
    </row>
    <row r="51" spans="2:12" ht="19.5" hidden="1" customHeight="1" x14ac:dyDescent="0.2">
      <c r="B51" s="105"/>
      <c r="C51" s="106"/>
      <c r="D51" s="106"/>
      <c r="E51" s="107"/>
      <c r="F51" s="107"/>
      <c r="G51" s="107"/>
      <c r="H51" s="107"/>
      <c r="I51" s="108"/>
      <c r="J51" s="109"/>
      <c r="K51" s="109"/>
      <c r="L51" s="109"/>
    </row>
    <row r="52" spans="2:12" ht="19.5" hidden="1" customHeight="1" x14ac:dyDescent="0.2">
      <c r="B52" s="105"/>
      <c r="C52" s="106"/>
      <c r="D52" s="106"/>
      <c r="E52" s="107"/>
      <c r="F52" s="107"/>
      <c r="G52" s="107"/>
      <c r="H52" s="107"/>
      <c r="I52" s="108"/>
      <c r="J52" s="109"/>
      <c r="K52" s="109"/>
      <c r="L52" s="109"/>
    </row>
    <row r="53" spans="2:12" ht="19.5" hidden="1" customHeight="1" x14ac:dyDescent="0.2">
      <c r="B53" s="105"/>
      <c r="C53" s="106"/>
      <c r="D53" s="106"/>
      <c r="E53" s="107"/>
      <c r="F53" s="107"/>
      <c r="G53" s="107"/>
      <c r="H53" s="107"/>
      <c r="I53" s="108"/>
      <c r="J53" s="109"/>
      <c r="K53" s="109"/>
      <c r="L53" s="109"/>
    </row>
    <row r="54" spans="2:12" ht="19.5" hidden="1" customHeight="1" x14ac:dyDescent="0.2">
      <c r="B54" s="105"/>
      <c r="C54" s="106"/>
      <c r="D54" s="106"/>
      <c r="E54" s="107"/>
      <c r="F54" s="107"/>
      <c r="G54" s="107"/>
      <c r="H54" s="107"/>
      <c r="I54" s="108"/>
      <c r="J54" s="109"/>
      <c r="K54" s="109"/>
      <c r="L54" s="109"/>
    </row>
    <row r="55" spans="2:12" ht="19.5" hidden="1" customHeight="1" x14ac:dyDescent="0.2">
      <c r="B55" s="105"/>
      <c r="C55" s="106"/>
      <c r="D55" s="106"/>
      <c r="E55" s="107"/>
      <c r="F55" s="107"/>
      <c r="G55" s="107"/>
      <c r="H55" s="107"/>
      <c r="I55" s="108"/>
      <c r="J55" s="109"/>
      <c r="K55" s="109"/>
      <c r="L55" s="109"/>
    </row>
    <row r="56" spans="2:12" ht="19.5" hidden="1" customHeight="1" x14ac:dyDescent="0.2">
      <c r="B56" s="105"/>
      <c r="C56" s="106"/>
      <c r="D56" s="106"/>
      <c r="E56" s="107"/>
      <c r="F56" s="107"/>
      <c r="G56" s="107"/>
      <c r="H56" s="107"/>
      <c r="I56" s="108"/>
      <c r="J56" s="109"/>
      <c r="K56" s="109"/>
      <c r="L56" s="109"/>
    </row>
    <row r="57" spans="2:12" ht="19.5" hidden="1" customHeight="1" x14ac:dyDescent="0.2">
      <c r="B57" s="105"/>
      <c r="C57" s="106"/>
      <c r="D57" s="106"/>
      <c r="E57" s="107"/>
      <c r="F57" s="107"/>
      <c r="G57" s="107"/>
      <c r="H57" s="107"/>
      <c r="I57" s="108"/>
      <c r="J57" s="109"/>
      <c r="K57" s="109"/>
      <c r="L57" s="109"/>
    </row>
    <row r="58" spans="2:12" ht="19.5" hidden="1" customHeight="1" x14ac:dyDescent="0.2">
      <c r="B58" s="105"/>
      <c r="C58" s="106"/>
      <c r="D58" s="106"/>
      <c r="E58" s="107"/>
      <c r="F58" s="107"/>
      <c r="G58" s="107"/>
      <c r="H58" s="107"/>
      <c r="I58" s="108"/>
      <c r="J58" s="109"/>
      <c r="K58" s="109"/>
      <c r="L58" s="109"/>
    </row>
    <row r="59" spans="2:12" ht="19.5" hidden="1" customHeight="1" x14ac:dyDescent="0.2">
      <c r="B59" s="105"/>
      <c r="C59" s="106"/>
      <c r="D59" s="106"/>
      <c r="E59" s="107"/>
      <c r="F59" s="107"/>
      <c r="G59" s="107"/>
      <c r="H59" s="107"/>
      <c r="I59" s="108"/>
      <c r="J59" s="109"/>
      <c r="K59" s="109"/>
      <c r="L59" s="109"/>
    </row>
    <row r="60" spans="2:12" ht="19.5" hidden="1" customHeight="1" x14ac:dyDescent="0.2">
      <c r="B60" s="105"/>
      <c r="C60" s="106"/>
      <c r="D60" s="106"/>
      <c r="E60" s="107"/>
      <c r="F60" s="107"/>
      <c r="G60" s="107"/>
      <c r="H60" s="107"/>
      <c r="I60" s="108"/>
      <c r="J60" s="109"/>
      <c r="K60" s="109"/>
      <c r="L60" s="109"/>
    </row>
    <row r="61" spans="2:12" ht="19.5" hidden="1" customHeight="1" x14ac:dyDescent="0.2">
      <c r="B61" s="105"/>
      <c r="C61" s="106"/>
      <c r="D61" s="106"/>
      <c r="E61" s="107"/>
      <c r="F61" s="107"/>
      <c r="G61" s="107"/>
      <c r="H61" s="107"/>
      <c r="I61" s="108"/>
      <c r="J61" s="109"/>
      <c r="K61" s="109"/>
      <c r="L61" s="109"/>
    </row>
    <row r="62" spans="2:12" ht="19.5" hidden="1" customHeight="1" x14ac:dyDescent="0.2">
      <c r="B62" s="105"/>
      <c r="C62" s="106"/>
      <c r="D62" s="106"/>
      <c r="E62" s="107"/>
      <c r="F62" s="107"/>
      <c r="G62" s="107"/>
      <c r="H62" s="107"/>
      <c r="I62" s="108"/>
      <c r="J62" s="109"/>
      <c r="K62" s="109"/>
      <c r="L62" s="109"/>
    </row>
    <row r="63" spans="2:12" ht="19.5" hidden="1" customHeight="1" x14ac:dyDescent="0.2">
      <c r="B63" s="105"/>
      <c r="C63" s="106"/>
      <c r="D63" s="106"/>
      <c r="E63" s="107"/>
      <c r="F63" s="107"/>
      <c r="G63" s="107"/>
      <c r="H63" s="107"/>
      <c r="I63" s="108"/>
      <c r="J63" s="109"/>
      <c r="K63" s="109"/>
      <c r="L63" s="109"/>
    </row>
    <row r="64" spans="2:12" ht="19.5" hidden="1" customHeight="1" x14ac:dyDescent="0.2">
      <c r="B64" s="105"/>
      <c r="C64" s="106"/>
      <c r="D64" s="106"/>
      <c r="E64" s="107"/>
      <c r="F64" s="107"/>
      <c r="G64" s="107"/>
      <c r="H64" s="107"/>
      <c r="I64" s="108"/>
      <c r="J64" s="109"/>
      <c r="K64" s="109"/>
      <c r="L64" s="109"/>
    </row>
    <row r="65" spans="2:13" ht="19.5" hidden="1" customHeight="1" x14ac:dyDescent="0.2">
      <c r="B65" s="105"/>
      <c r="C65" s="106"/>
      <c r="D65" s="106"/>
      <c r="E65" s="107"/>
      <c r="F65" s="107"/>
      <c r="G65" s="107"/>
      <c r="H65" s="107"/>
      <c r="I65" s="108"/>
      <c r="J65" s="109"/>
      <c r="K65" s="109"/>
      <c r="L65" s="109"/>
    </row>
    <row r="66" spans="2:13" ht="37.5" customHeight="1" x14ac:dyDescent="0.2">
      <c r="B66" s="110"/>
      <c r="C66" s="122">
        <f>IF(COUNTA(C6:C65)&lt;&gt;0,SUM(C6:C65),"")</f>
        <v>286</v>
      </c>
      <c r="D66" s="122">
        <f>IF(COUNTA(D6:D65)&lt;&gt;0,SUM(D6:D65),"")</f>
        <v>61</v>
      </c>
      <c r="E66" s="122" t="str">
        <f>IF(COUNT(E6:E65)&gt;=1,SUM(E6:E65),IF(SUM(A6:A8)=1,"/",IF(SUM(A6:A8)=2,"-",IF(SUM(A6:A8)=4,"#",IF(SUM(A6:A8)=3,"/ -",IF(SUM(A6:A8)=5,"/ #",IF(SUM(A6:A8)=6,"- #",IF(SUM(A6:A8)=7,"/ - #",""))))))))</f>
        <v>/ -</v>
      </c>
      <c r="F66" s="122" t="str">
        <f>IF(COUNT(F6:F65)&gt;=1,SUM(F6:F65),IF(SUM(A10:A12)=1,"/",IF(SUM(A10:A12)=2,"-",IF(SUM(A10:A12)=4,"#",IF(SUM(A10:A12)=3,"/ -",IF(SUM(A10:A12)=5,"/ #",IF(SUM(A10:A12)=6,"- #",IF(SUM(A10:A12)=7,"/ - #",""))))))))</f>
        <v>/ -</v>
      </c>
      <c r="G66" s="122" t="str">
        <f>IF(COUNT(G6:G65)&gt;=1,SUM(G6:G65),IF(SUM(A14:A16)=1,"/",IF(SUM(A14:A16)=2,"-",IF(SUM(A14:A16)=4,"#",IF(SUM(A14:A16)=3,"/ -",IF(SUM(A14:A16)=5,"/ #",IF(SUM(A14:A16)=6,"- #",IF(SUM(A14:A16)=7,"/ - #",""))))))))</f>
        <v>/ -</v>
      </c>
      <c r="H66" s="122" t="str">
        <f>IF(COUNT(H6:H65)&gt;=1,SUM(H6:H65),IF(SUM(A18:A20)=1,"/",IF(SUM(A18:A20)=2,"-",IF(SUM(A18:A20)=4,"#",IF(SUM(A18:A20)=3,"/ -",IF(SUM(A18:A20)=5,"/ #",IF(SUM(A18:A20)=6,"- #",IF(SUM(A18:A20)=7,"/ - #",""))))))))</f>
        <v>/ -</v>
      </c>
      <c r="I66" s="297" t="str">
        <f>IF($I$78=0,"",VLOOKUP($I$78,$K$78:$L$92,2,FALSE))</f>
        <v>◆ □ ◇</v>
      </c>
      <c r="J66" s="297"/>
      <c r="K66" s="297"/>
      <c r="L66" s="297"/>
    </row>
    <row r="67" spans="2:13" x14ac:dyDescent="0.2">
      <c r="B67" s="123"/>
      <c r="C67" s="124" t="s">
        <v>203</v>
      </c>
      <c r="D67" s="125"/>
      <c r="E67" s="125"/>
      <c r="F67" s="125"/>
      <c r="G67" s="125"/>
      <c r="H67" s="126"/>
    </row>
    <row r="68" spans="2:13" x14ac:dyDescent="0.2">
      <c r="B68" s="127"/>
      <c r="C68" s="298"/>
      <c r="D68" s="265"/>
      <c r="E68" s="265"/>
      <c r="F68" s="265"/>
      <c r="G68" s="265"/>
      <c r="H68" s="266"/>
    </row>
    <row r="69" spans="2:13" x14ac:dyDescent="0.2">
      <c r="B69" s="128"/>
      <c r="C69" s="298"/>
      <c r="D69" s="265"/>
      <c r="E69" s="265"/>
      <c r="F69" s="265"/>
      <c r="G69" s="265"/>
      <c r="H69" s="266"/>
    </row>
    <row r="70" spans="2:13" x14ac:dyDescent="0.2">
      <c r="B70" s="128"/>
      <c r="C70" s="299"/>
      <c r="D70" s="300"/>
      <c r="E70" s="300"/>
      <c r="F70" s="300"/>
      <c r="G70" s="300"/>
      <c r="H70" s="301"/>
    </row>
    <row r="76" spans="2:13" hidden="1" x14ac:dyDescent="0.2"/>
    <row r="77" spans="2:13" hidden="1" x14ac:dyDescent="0.2">
      <c r="E77" s="129" t="s">
        <v>255</v>
      </c>
      <c r="F77" s="129" t="s">
        <v>256</v>
      </c>
      <c r="G77" s="129" t="s">
        <v>257</v>
      </c>
      <c r="H77" s="130" t="s">
        <v>258</v>
      </c>
      <c r="I77" s="131"/>
      <c r="J77" s="131"/>
      <c r="K77" s="131"/>
      <c r="L77" s="131"/>
      <c r="M77" s="131"/>
    </row>
    <row r="78" spans="2:13" hidden="1" x14ac:dyDescent="0.2">
      <c r="E78" s="132">
        <f>IF(COUNTA($I$6:$I$65)=0,0,1)</f>
        <v>0</v>
      </c>
      <c r="F78" s="132">
        <f>IF(COUNTA($J$6:$J$65)=0,0,2)</f>
        <v>2</v>
      </c>
      <c r="G78" s="132">
        <f>IF(COUNTA($K$6:$K$65)=0,0,4)</f>
        <v>4</v>
      </c>
      <c r="H78" s="132">
        <f>IF(COUNTA($L$6:$L$65)=0,0,8)</f>
        <v>8</v>
      </c>
      <c r="I78" s="132">
        <f>SUM($E$78:$H$78)</f>
        <v>14</v>
      </c>
      <c r="J78" s="131"/>
      <c r="K78" s="132">
        <v>1</v>
      </c>
      <c r="L78" s="296" t="s">
        <v>178</v>
      </c>
      <c r="M78" s="296"/>
    </row>
    <row r="79" spans="2:13" hidden="1" x14ac:dyDescent="0.2">
      <c r="E79" s="132"/>
      <c r="F79" s="132"/>
      <c r="G79" s="132"/>
      <c r="H79" s="132"/>
      <c r="I79" s="132"/>
      <c r="J79" s="131"/>
      <c r="K79" s="132">
        <v>2</v>
      </c>
      <c r="L79" s="296" t="s">
        <v>183</v>
      </c>
      <c r="M79" s="296"/>
    </row>
    <row r="80" spans="2:13" hidden="1" x14ac:dyDescent="0.2">
      <c r="E80" s="132"/>
      <c r="F80" s="132"/>
      <c r="G80" s="132"/>
      <c r="H80" s="132"/>
      <c r="I80" s="132"/>
      <c r="J80" s="131"/>
      <c r="K80" s="132">
        <v>3</v>
      </c>
      <c r="L80" s="296" t="s">
        <v>181</v>
      </c>
      <c r="M80" s="296"/>
    </row>
    <row r="81" spans="5:13" hidden="1" x14ac:dyDescent="0.2">
      <c r="E81" s="132"/>
      <c r="F81" s="132"/>
      <c r="G81" s="132"/>
      <c r="H81" s="132"/>
      <c r="I81" s="132"/>
      <c r="J81" s="131"/>
      <c r="K81" s="132">
        <v>4</v>
      </c>
      <c r="L81" s="296" t="s">
        <v>179</v>
      </c>
      <c r="M81" s="296"/>
    </row>
    <row r="82" spans="5:13" hidden="1" x14ac:dyDescent="0.2">
      <c r="E82" s="132"/>
      <c r="F82" s="132"/>
      <c r="G82" s="132"/>
      <c r="H82" s="132"/>
      <c r="I82" s="132"/>
      <c r="J82" s="131"/>
      <c r="K82" s="132">
        <v>5</v>
      </c>
      <c r="L82" s="296" t="s">
        <v>182</v>
      </c>
      <c r="M82" s="296"/>
    </row>
    <row r="83" spans="5:13" hidden="1" x14ac:dyDescent="0.2">
      <c r="E83" s="132"/>
      <c r="F83" s="132"/>
      <c r="G83" s="132"/>
      <c r="H83" s="132"/>
      <c r="I83" s="132"/>
      <c r="J83" s="131"/>
      <c r="K83" s="132">
        <v>6</v>
      </c>
      <c r="L83" s="296" t="s">
        <v>184</v>
      </c>
      <c r="M83" s="296"/>
    </row>
    <row r="84" spans="5:13" hidden="1" x14ac:dyDescent="0.2">
      <c r="E84" s="132"/>
      <c r="F84" s="132"/>
      <c r="G84" s="132"/>
      <c r="H84" s="132"/>
      <c r="I84" s="132"/>
      <c r="J84" s="131"/>
      <c r="K84" s="132">
        <v>7</v>
      </c>
      <c r="L84" s="296" t="s">
        <v>191</v>
      </c>
      <c r="M84" s="296"/>
    </row>
    <row r="85" spans="5:13" hidden="1" x14ac:dyDescent="0.2">
      <c r="E85" s="132"/>
      <c r="F85" s="132"/>
      <c r="G85" s="132"/>
      <c r="H85" s="132"/>
      <c r="I85" s="132"/>
      <c r="J85" s="131"/>
      <c r="K85" s="132">
        <v>8</v>
      </c>
      <c r="L85" s="296" t="s">
        <v>180</v>
      </c>
      <c r="M85" s="296"/>
    </row>
    <row r="86" spans="5:13" hidden="1" x14ac:dyDescent="0.2">
      <c r="E86" s="132"/>
      <c r="F86" s="132"/>
      <c r="G86" s="132"/>
      <c r="H86" s="132"/>
      <c r="I86" s="132"/>
      <c r="J86" s="131"/>
      <c r="K86" s="132">
        <v>9</v>
      </c>
      <c r="L86" s="296" t="s">
        <v>185</v>
      </c>
      <c r="M86" s="296"/>
    </row>
    <row r="87" spans="5:13" hidden="1" x14ac:dyDescent="0.2">
      <c r="E87" s="132"/>
      <c r="F87" s="132"/>
      <c r="G87" s="132"/>
      <c r="H87" s="132"/>
      <c r="I87" s="132"/>
      <c r="J87" s="131"/>
      <c r="K87" s="132">
        <v>10</v>
      </c>
      <c r="L87" s="296" t="s">
        <v>186</v>
      </c>
      <c r="M87" s="296"/>
    </row>
    <row r="88" spans="5:13" hidden="1" x14ac:dyDescent="0.2">
      <c r="E88" s="132"/>
      <c r="F88" s="132"/>
      <c r="G88" s="132"/>
      <c r="H88" s="132"/>
      <c r="I88" s="132"/>
      <c r="J88" s="131"/>
      <c r="K88" s="132">
        <v>11</v>
      </c>
      <c r="L88" s="296" t="s">
        <v>190</v>
      </c>
      <c r="M88" s="296"/>
    </row>
    <row r="89" spans="5:13" hidden="1" x14ac:dyDescent="0.2">
      <c r="E89" s="132"/>
      <c r="F89" s="132"/>
      <c r="G89" s="132"/>
      <c r="H89" s="132"/>
      <c r="I89" s="132"/>
      <c r="J89" s="131"/>
      <c r="K89" s="132">
        <v>12</v>
      </c>
      <c r="L89" s="296" t="s">
        <v>187</v>
      </c>
      <c r="M89" s="296"/>
    </row>
    <row r="90" spans="5:13" hidden="1" x14ac:dyDescent="0.2">
      <c r="E90" s="132"/>
      <c r="F90" s="132"/>
      <c r="G90" s="132"/>
      <c r="H90" s="132"/>
      <c r="I90" s="132"/>
      <c r="J90" s="131"/>
      <c r="K90" s="132">
        <v>13</v>
      </c>
      <c r="L90" s="296" t="s">
        <v>188</v>
      </c>
      <c r="M90" s="296"/>
    </row>
    <row r="91" spans="5:13" hidden="1" x14ac:dyDescent="0.2">
      <c r="E91" s="132"/>
      <c r="F91" s="132"/>
      <c r="G91" s="132"/>
      <c r="H91" s="132"/>
      <c r="I91" s="132"/>
      <c r="J91" s="131"/>
      <c r="K91" s="132">
        <v>14</v>
      </c>
      <c r="L91" s="296" t="s">
        <v>192</v>
      </c>
      <c r="M91" s="296"/>
    </row>
    <row r="92" spans="5:13" hidden="1" x14ac:dyDescent="0.2">
      <c r="E92" s="132"/>
      <c r="F92" s="132"/>
      <c r="G92" s="132"/>
      <c r="H92" s="132"/>
      <c r="I92" s="132"/>
      <c r="J92" s="131"/>
      <c r="K92" s="132">
        <v>15</v>
      </c>
      <c r="L92" s="296" t="s">
        <v>189</v>
      </c>
      <c r="M92" s="296"/>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7"/>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8.6328125" style="74" hidden="1" customWidth="1"/>
    <col min="2" max="2" width="13.6328125" style="74" customWidth="1"/>
    <col min="3" max="3" width="18.6328125" style="74" customWidth="1"/>
    <col min="4" max="8" width="15.6328125" style="74" customWidth="1"/>
    <col min="9" max="16384" width="9" style="74"/>
  </cols>
  <sheetData>
    <row r="1" spans="2:8" ht="19" x14ac:dyDescent="0.2">
      <c r="C1" s="141" t="s">
        <v>326</v>
      </c>
    </row>
    <row r="2" spans="2:8" x14ac:dyDescent="0.2">
      <c r="B2" s="75"/>
    </row>
    <row r="3" spans="2:8" ht="20.5" customHeight="1" x14ac:dyDescent="0.2">
      <c r="B3" s="321" t="s">
        <v>34</v>
      </c>
      <c r="C3" s="322" t="s">
        <v>20</v>
      </c>
      <c r="D3" s="321" t="s">
        <v>329</v>
      </c>
      <c r="E3" s="321"/>
      <c r="F3" s="321"/>
      <c r="G3" s="321"/>
      <c r="H3" s="321"/>
    </row>
    <row r="4" spans="2:8" ht="40" customHeight="1" x14ac:dyDescent="0.2">
      <c r="B4" s="321"/>
      <c r="C4" s="322"/>
      <c r="D4" s="143" t="s">
        <v>21</v>
      </c>
      <c r="E4" s="143" t="s">
        <v>22</v>
      </c>
      <c r="F4" s="143" t="s">
        <v>23</v>
      </c>
      <c r="G4" s="143" t="s">
        <v>53</v>
      </c>
      <c r="H4" s="143" t="s">
        <v>24</v>
      </c>
    </row>
    <row r="5" spans="2:8" ht="28.5" customHeight="1" x14ac:dyDescent="0.2">
      <c r="B5" s="327" t="str">
        <f>IF(OR(ｼｰﾄ0!C4="",ｼｰﾄ0!C3=""),"",ｼｰﾄ0!C3&amp;ｼｰﾄ0!C4)</f>
        <v>岐阜県濃尾平野</v>
      </c>
      <c r="C5" s="325" t="s">
        <v>194</v>
      </c>
      <c r="D5" s="133">
        <v>118</v>
      </c>
      <c r="E5" s="133"/>
      <c r="F5" s="134">
        <v>59</v>
      </c>
      <c r="G5" s="135" t="s">
        <v>54</v>
      </c>
      <c r="H5" s="136">
        <v>44866</v>
      </c>
    </row>
    <row r="6" spans="2:8" ht="28.5" customHeight="1" x14ac:dyDescent="0.2">
      <c r="B6" s="328"/>
      <c r="C6" s="326"/>
      <c r="D6" s="133"/>
      <c r="E6" s="133"/>
      <c r="F6" s="134"/>
      <c r="G6" s="135"/>
      <c r="H6" s="136"/>
    </row>
    <row r="7" spans="2:8" ht="28.5" customHeight="1" x14ac:dyDescent="0.2">
      <c r="B7" s="328"/>
      <c r="C7" s="323" t="s">
        <v>35</v>
      </c>
      <c r="D7" s="133"/>
      <c r="E7" s="133"/>
      <c r="F7" s="134"/>
      <c r="G7" s="135"/>
      <c r="H7" s="136"/>
    </row>
    <row r="8" spans="2:8" ht="28.5" customHeight="1" x14ac:dyDescent="0.2">
      <c r="B8" s="328"/>
      <c r="C8" s="324"/>
      <c r="D8" s="133"/>
      <c r="E8" s="133"/>
      <c r="F8" s="134"/>
      <c r="G8" s="135"/>
      <c r="H8" s="136"/>
    </row>
    <row r="9" spans="2:8" ht="28.5" customHeight="1" x14ac:dyDescent="0.2">
      <c r="B9" s="328"/>
      <c r="C9" s="325" t="s">
        <v>165</v>
      </c>
      <c r="D9" s="133">
        <v>140</v>
      </c>
      <c r="E9" s="133"/>
      <c r="F9" s="134">
        <v>110</v>
      </c>
      <c r="G9" s="135" t="s">
        <v>54</v>
      </c>
      <c r="H9" s="136">
        <v>44866</v>
      </c>
    </row>
    <row r="10" spans="2:8" ht="28.5" customHeight="1" x14ac:dyDescent="0.2">
      <c r="B10" s="328"/>
      <c r="C10" s="326"/>
      <c r="D10" s="133"/>
      <c r="E10" s="133"/>
      <c r="F10" s="134"/>
      <c r="G10" s="135"/>
      <c r="H10" s="136"/>
    </row>
    <row r="11" spans="2:8" ht="28.5" customHeight="1" x14ac:dyDescent="0.2">
      <c r="B11" s="328"/>
      <c r="C11" s="325" t="s">
        <v>331</v>
      </c>
      <c r="D11" s="133"/>
      <c r="E11" s="133"/>
      <c r="F11" s="134"/>
      <c r="G11" s="135"/>
      <c r="H11" s="136"/>
    </row>
    <row r="12" spans="2:8" ht="28.5" customHeight="1" x14ac:dyDescent="0.2">
      <c r="B12" s="329"/>
      <c r="C12" s="324"/>
      <c r="D12" s="133"/>
      <c r="E12" s="133"/>
      <c r="F12" s="134"/>
      <c r="G12" s="135"/>
      <c r="H12" s="136"/>
    </row>
    <row r="13" spans="2:8" ht="28.5" customHeight="1" x14ac:dyDescent="0.2">
      <c r="B13" s="323" t="s">
        <v>36</v>
      </c>
      <c r="C13" s="144" t="s">
        <v>54</v>
      </c>
      <c r="D13" s="137">
        <f>IF(COUNTA(D5:D12)=0,"",SUMIFS(D5:D12,$G$5:$G$12,$C$13))</f>
        <v>258</v>
      </c>
      <c r="E13" s="137" t="str">
        <f t="shared" ref="E13:F13" si="0">IF(COUNTA(E5:E12)=0,"",SUMIFS(E5:E12,$G$5:$G$12,$C$13))</f>
        <v/>
      </c>
      <c r="F13" s="138">
        <f t="shared" si="0"/>
        <v>169</v>
      </c>
      <c r="G13" s="145"/>
      <c r="H13" s="145"/>
    </row>
    <row r="14" spans="2:8" ht="28.5" customHeight="1" x14ac:dyDescent="0.2">
      <c r="B14" s="324"/>
      <c r="C14" s="144" t="s">
        <v>63</v>
      </c>
      <c r="D14" s="137">
        <f>IF(COUNTA(D5:D12)=0,"",SUMIFS(D5:D12,$G$5:$G$12,$C$14))</f>
        <v>0</v>
      </c>
      <c r="E14" s="137" t="str">
        <f>IF(COUNTA(E5:E12)=0,"",SUMIFS(E5:E12,$G$5:$G$12,$C$14))</f>
        <v/>
      </c>
      <c r="F14" s="138">
        <f>IF(COUNTA(F5:F12)=0,"",SUMIFS(F5:F12,$G$5:$G$12,$C$14))</f>
        <v>0</v>
      </c>
      <c r="G14" s="145"/>
      <c r="H14" s="145"/>
    </row>
    <row r="16" spans="2:8" s="146" customFormat="1" hidden="1" outlineLevel="1" x14ac:dyDescent="0.2">
      <c r="B16" s="146" t="s">
        <v>349</v>
      </c>
    </row>
    <row r="17" spans="2:8" ht="20.25" hidden="1" customHeight="1" outlineLevel="1" x14ac:dyDescent="0.2">
      <c r="B17" s="331" t="s">
        <v>330</v>
      </c>
      <c r="C17" s="322" t="s">
        <v>20</v>
      </c>
      <c r="D17" s="321" t="s">
        <v>329</v>
      </c>
      <c r="E17" s="321"/>
      <c r="F17" s="321"/>
      <c r="G17" s="321"/>
      <c r="H17" s="321"/>
    </row>
    <row r="18" spans="2:8" ht="29" hidden="1" outlineLevel="1" x14ac:dyDescent="0.2">
      <c r="B18" s="331"/>
      <c r="C18" s="322"/>
      <c r="D18" s="143" t="s">
        <v>21</v>
      </c>
      <c r="E18" s="143" t="s">
        <v>22</v>
      </c>
      <c r="F18" s="143" t="s">
        <v>23</v>
      </c>
      <c r="G18" s="143" t="s">
        <v>53</v>
      </c>
      <c r="H18" s="143" t="s">
        <v>24</v>
      </c>
    </row>
    <row r="19" spans="2:8" ht="28.5" hidden="1" customHeight="1" outlineLevel="1" x14ac:dyDescent="0.2">
      <c r="B19" s="147"/>
      <c r="C19" s="325" t="s">
        <v>194</v>
      </c>
      <c r="D19" s="133"/>
      <c r="E19" s="133"/>
      <c r="F19" s="134"/>
      <c r="G19" s="135"/>
      <c r="H19" s="136"/>
    </row>
    <row r="20" spans="2:8" ht="28.5" hidden="1" customHeight="1" outlineLevel="1" x14ac:dyDescent="0.2">
      <c r="B20" s="148"/>
      <c r="C20" s="326"/>
      <c r="D20" s="133"/>
      <c r="E20" s="133"/>
      <c r="F20" s="134"/>
      <c r="G20" s="135"/>
      <c r="H20" s="136"/>
    </row>
    <row r="21" spans="2:8" ht="28.5" hidden="1" customHeight="1" outlineLevel="1" x14ac:dyDescent="0.2">
      <c r="B21" s="148"/>
      <c r="C21" s="323" t="s">
        <v>35</v>
      </c>
      <c r="D21" s="133"/>
      <c r="E21" s="133"/>
      <c r="F21" s="134"/>
      <c r="G21" s="135"/>
      <c r="H21" s="136"/>
    </row>
    <row r="22" spans="2:8" ht="28.5" hidden="1" customHeight="1" outlineLevel="1" x14ac:dyDescent="0.2">
      <c r="B22" s="148"/>
      <c r="C22" s="324"/>
      <c r="D22" s="133"/>
      <c r="E22" s="133"/>
      <c r="F22" s="134"/>
      <c r="G22" s="135"/>
      <c r="H22" s="136"/>
    </row>
    <row r="23" spans="2:8" ht="28.5" hidden="1" customHeight="1" outlineLevel="1" x14ac:dyDescent="0.2">
      <c r="B23" s="148"/>
      <c r="C23" s="325" t="s">
        <v>165</v>
      </c>
      <c r="D23" s="133"/>
      <c r="E23" s="133"/>
      <c r="F23" s="134"/>
      <c r="G23" s="135"/>
      <c r="H23" s="136"/>
    </row>
    <row r="24" spans="2:8" ht="28.5" hidden="1" customHeight="1" outlineLevel="1" x14ac:dyDescent="0.2">
      <c r="B24" s="148"/>
      <c r="C24" s="326"/>
      <c r="D24" s="133"/>
      <c r="E24" s="133"/>
      <c r="F24" s="134"/>
      <c r="G24" s="135"/>
      <c r="H24" s="136"/>
    </row>
    <row r="25" spans="2:8" ht="28.5" hidden="1" customHeight="1" outlineLevel="1" x14ac:dyDescent="0.2">
      <c r="B25" s="148"/>
      <c r="C25" s="325" t="s">
        <v>331</v>
      </c>
      <c r="D25" s="133"/>
      <c r="E25" s="133"/>
      <c r="F25" s="134"/>
      <c r="G25" s="135"/>
      <c r="H25" s="136"/>
    </row>
    <row r="26" spans="2:8" ht="28.5" hidden="1" customHeight="1" outlineLevel="1" x14ac:dyDescent="0.2">
      <c r="B26" s="149"/>
      <c r="C26" s="324"/>
      <c r="D26" s="133"/>
      <c r="E26" s="133"/>
      <c r="F26" s="134"/>
      <c r="G26" s="135"/>
      <c r="H26" s="136"/>
    </row>
    <row r="27" spans="2:8" ht="28.5" hidden="1" customHeight="1" outlineLevel="1" x14ac:dyDescent="0.2">
      <c r="B27" s="323" t="s">
        <v>36</v>
      </c>
      <c r="C27" s="144" t="s">
        <v>54</v>
      </c>
      <c r="D27" s="137" t="str">
        <f>IF(COUNTA(D19:D26)=0,"",SUMIFS(D19:D26,$G$19:$G$26,$C$27))</f>
        <v/>
      </c>
      <c r="E27" s="137" t="str">
        <f>IF(COUNTA(E19:E26)=0,"",SUMIFS(E19:E26,$G$19:$G$26,$C$27))</f>
        <v/>
      </c>
      <c r="F27" s="138" t="str">
        <f>IF(COUNTA(F19:F26)=0,"",SUMIFS(F19:F26,$G$19:$G$26,$C$27))</f>
        <v/>
      </c>
      <c r="G27" s="150"/>
      <c r="H27" s="150"/>
    </row>
    <row r="28" spans="2:8" ht="28.5" hidden="1" customHeight="1" outlineLevel="1" x14ac:dyDescent="0.2">
      <c r="B28" s="324"/>
      <c r="C28" s="144" t="s">
        <v>63</v>
      </c>
      <c r="D28" s="137" t="str">
        <f>IF(COUNTA(D19:D26)=0,"",SUMIFS(D19:D26,$G$19:$G$26,$C$28))</f>
        <v/>
      </c>
      <c r="E28" s="137" t="str">
        <f>IF(COUNTA(E19:E26)=0,"",SUMIFS(E19:E26,$G$19:$G$26,$C$28))</f>
        <v/>
      </c>
      <c r="F28" s="138" t="str">
        <f>IF(COUNTA(F19:F26)=0,"",SUMIFS(F19:F26,$G$19:$G$26,$C$28))</f>
        <v/>
      </c>
      <c r="G28" s="150"/>
      <c r="H28" s="150"/>
    </row>
    <row r="29" spans="2:8" hidden="1" outlineLevel="1" x14ac:dyDescent="0.2">
      <c r="B29" s="75" t="s">
        <v>350</v>
      </c>
    </row>
    <row r="30" spans="2:8" ht="12" customHeight="1" collapsed="1" x14ac:dyDescent="0.2">
      <c r="B30" s="322" t="s">
        <v>34</v>
      </c>
      <c r="C30" s="325" t="s">
        <v>20</v>
      </c>
      <c r="D30" s="259" t="s">
        <v>37</v>
      </c>
      <c r="E30" s="330"/>
      <c r="F30" s="260"/>
      <c r="G30" s="325" t="s">
        <v>16</v>
      </c>
    </row>
    <row r="31" spans="2:8" ht="43.5" x14ac:dyDescent="0.2">
      <c r="B31" s="322"/>
      <c r="C31" s="326"/>
      <c r="D31" s="143" t="s">
        <v>168</v>
      </c>
      <c r="E31" s="143" t="s">
        <v>169</v>
      </c>
      <c r="F31" s="143" t="s">
        <v>170</v>
      </c>
      <c r="G31" s="326"/>
    </row>
    <row r="32" spans="2:8" ht="40.5" customHeight="1" x14ac:dyDescent="0.2">
      <c r="B32" s="327" t="str">
        <f>IF(OR(ｼｰﾄ0!C4="",ｼｰﾄ0!C3=""),"",ｼｰﾄ0!C3&amp;ｼｰﾄ0!C4)</f>
        <v>岐阜県濃尾平野</v>
      </c>
      <c r="C32" s="143" t="s">
        <v>50</v>
      </c>
      <c r="D32" s="139">
        <v>24</v>
      </c>
      <c r="E32" s="139"/>
      <c r="F32" s="139">
        <v>2</v>
      </c>
      <c r="G32" s="140">
        <f>IF(COUNTA(D32:F32)=0,"",SUM(D32:F32))</f>
        <v>26</v>
      </c>
    </row>
    <row r="33" spans="2:7" ht="40.5" customHeight="1" x14ac:dyDescent="0.2">
      <c r="B33" s="328"/>
      <c r="C33" s="142" t="s">
        <v>35</v>
      </c>
      <c r="D33" s="139">
        <v>19</v>
      </c>
      <c r="E33" s="139"/>
      <c r="F33" s="139"/>
      <c r="G33" s="140">
        <f>IF(COUNTA(D33:F33)=0,"",SUM(D33:F33))</f>
        <v>19</v>
      </c>
    </row>
    <row r="34" spans="2:7" ht="40.5" customHeight="1" x14ac:dyDescent="0.2">
      <c r="B34" s="328"/>
      <c r="C34" s="143" t="s">
        <v>165</v>
      </c>
      <c r="D34" s="139">
        <v>3</v>
      </c>
      <c r="E34" s="139"/>
      <c r="F34" s="139">
        <v>3</v>
      </c>
      <c r="G34" s="140">
        <f>IF(COUNTA(D34:F34)=0,"",SUM(D34:F34))</f>
        <v>6</v>
      </c>
    </row>
    <row r="35" spans="2:7" ht="40.5" customHeight="1" x14ac:dyDescent="0.2">
      <c r="B35" s="329"/>
      <c r="C35" s="142" t="s">
        <v>166</v>
      </c>
      <c r="D35" s="139">
        <v>1</v>
      </c>
      <c r="E35" s="139"/>
      <c r="F35" s="139"/>
      <c r="G35" s="140">
        <f>IF(COUNTA(D35:F35)=0,"",SUM(D35:F35))</f>
        <v>1</v>
      </c>
    </row>
    <row r="36" spans="2:7" ht="53.25" customHeight="1" x14ac:dyDescent="0.2">
      <c r="B36" s="259" t="s">
        <v>167</v>
      </c>
      <c r="C36" s="260"/>
      <c r="D36" s="140">
        <f>IF(SUM(D32:D35)=0,"",SUM(D32:D35))</f>
        <v>47</v>
      </c>
      <c r="E36" s="140" t="str">
        <f>IF(SUM(E32:E35)=0,"",SUM(E32:E35))</f>
        <v/>
      </c>
      <c r="F36" s="140">
        <f>IF(SUM(F32:F35)=0,"",SUM(F32:F35))</f>
        <v>5</v>
      </c>
      <c r="G36" s="140">
        <f>IF(SUM(G32:G35)=0,"",SUM(G32:G35))</f>
        <v>52</v>
      </c>
    </row>
    <row r="37" spans="2:7" ht="12" customHeight="1" x14ac:dyDescent="0.2">
      <c r="B37" s="151"/>
      <c r="C37" s="151"/>
      <c r="D37" s="152"/>
      <c r="E37" s="152"/>
      <c r="F37" s="152"/>
      <c r="G37" s="152"/>
    </row>
  </sheetData>
  <mergeCells count="23">
    <mergeCell ref="D30:F30"/>
    <mergeCell ref="G30:G31"/>
    <mergeCell ref="B36:C36"/>
    <mergeCell ref="D17:H17"/>
    <mergeCell ref="C19:C20"/>
    <mergeCell ref="C21:C22"/>
    <mergeCell ref="C23:C24"/>
    <mergeCell ref="C25:C26"/>
    <mergeCell ref="B17:B18"/>
    <mergeCell ref="C17:C18"/>
    <mergeCell ref="B27:B28"/>
    <mergeCell ref="B30:B31"/>
    <mergeCell ref="C30:C31"/>
    <mergeCell ref="B32:B35"/>
    <mergeCell ref="D3:H3"/>
    <mergeCell ref="C3:C4"/>
    <mergeCell ref="B3:B4"/>
    <mergeCell ref="B13:B14"/>
    <mergeCell ref="C5:C6"/>
    <mergeCell ref="C7:C8"/>
    <mergeCell ref="C9:C10"/>
    <mergeCell ref="C11:C12"/>
    <mergeCell ref="B5:B12"/>
  </mergeCells>
  <phoneticPr fontId="5"/>
  <conditionalFormatting sqref="G5">
    <cfRule type="colorScale" priority="1">
      <colorScale>
        <cfvo type="min"/>
        <cfvo type="max"/>
        <color rgb="FFFF7128"/>
        <color rgb="FFFFEF9C"/>
      </colorScale>
    </cfRule>
  </conditionalFormatting>
  <conditionalFormatting sqref="G19">
    <cfRule type="colorScale" priority="2">
      <colorScale>
        <cfvo type="min"/>
        <cfvo type="max"/>
        <color rgb="FFFF7128"/>
        <color rgb="FFFFEF9C"/>
      </colorScale>
    </cfRule>
  </conditionalFormatting>
  <dataValidations count="9">
    <dataValidation type="list" allowBlank="1" showInputMessage="1" showErrorMessage="1" sqref="G19:G26 G5:G12" xr:uid="{00000000-0002-0000-0900-000000000000}">
      <formula1>$C$13:$C$14</formula1>
    </dataValidation>
    <dataValidation allowBlank="1" showInputMessage="1" showErrorMessage="1" prompt="水準点数は数値だけをご記入ください。_x000a__x000a_" sqref="F19:F26 F5:F12" xr:uid="{00000000-0002-0000-0900-000001000000}"/>
    <dataValidation allowBlank="1" showInputMessage="1" showErrorMessage="1" prompt="測量距離は数値だけをご記入ください。_x000a_" sqref="D19:D26 D5:D12" xr:uid="{00000000-0002-0000-0900-000002000000}"/>
    <dataValidation allowBlank="1" showInputMessage="1" showErrorMessage="1" prompt="測量面積は数値だけをご記入ください。_x000a__x000a__x000a_" sqref="E19:E26 E5:E12"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5:F35"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4"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3:F33"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4:F34"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2:F32"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70" workbookViewId="0">
      <pane xSplit="2" ySplit="4" topLeftCell="C5" activePane="bottomRight" state="frozen"/>
      <selection activeCell="I31" sqref="I31"/>
      <selection pane="topRight" activeCell="I31" sqref="I31"/>
      <selection pane="bottomLeft" activeCell="I31" sqref="I31"/>
      <selection pane="bottomRight" activeCell="B2" sqref="B2:B4"/>
    </sheetView>
  </sheetViews>
  <sheetFormatPr defaultColWidth="9" defaultRowHeight="14.5" outlineLevelRow="1" x14ac:dyDescent="0.2"/>
  <cols>
    <col min="1" max="1" width="8.6328125" style="99" hidden="1" customWidth="1"/>
    <col min="2" max="2" width="7.36328125" style="98" customWidth="1"/>
    <col min="3" max="3" width="5.90625" style="162" customWidth="1"/>
    <col min="4" max="4" width="11.36328125" style="98" customWidth="1"/>
    <col min="5" max="5" width="5.6328125" style="163" customWidth="1"/>
    <col min="6" max="6" width="7.36328125" style="98" bestFit="1" customWidth="1"/>
    <col min="7" max="7" width="10.81640625" style="98" customWidth="1"/>
    <col min="8" max="8" width="5.6328125" style="163" customWidth="1"/>
    <col min="9" max="9" width="7.36328125" style="98" bestFit="1" customWidth="1"/>
    <col min="10" max="10" width="10.81640625" style="98" customWidth="1"/>
    <col min="11" max="11" width="5.6328125" style="163" customWidth="1"/>
    <col min="12" max="12" width="5.6328125" style="98" customWidth="1"/>
    <col min="13" max="13" width="10.81640625" style="98" customWidth="1"/>
    <col min="14" max="14" width="5.6328125" style="163" customWidth="1"/>
    <col min="15" max="15" width="5.6328125" style="98" customWidth="1"/>
    <col min="16" max="16" width="10.81640625" style="98" customWidth="1"/>
    <col min="17" max="17" width="5.6328125" style="163" customWidth="1"/>
    <col min="18" max="18" width="5.6328125" style="98" customWidth="1"/>
    <col min="19" max="19" width="10.81640625" style="98" customWidth="1"/>
    <col min="20" max="20" width="7.6328125" style="98" customWidth="1"/>
    <col min="21" max="32" width="5.6328125" style="98" customWidth="1"/>
    <col min="33" max="16384" width="9" style="98"/>
  </cols>
  <sheetData>
    <row r="1" spans="1:21" ht="17.5" x14ac:dyDescent="0.2">
      <c r="B1" s="71" t="s">
        <v>526</v>
      </c>
    </row>
    <row r="2" spans="1:21" ht="20.149999999999999" customHeight="1" x14ac:dyDescent="0.2">
      <c r="B2" s="335" t="s">
        <v>224</v>
      </c>
      <c r="C2" s="347" t="s">
        <v>225</v>
      </c>
      <c r="D2" s="344" t="s">
        <v>64</v>
      </c>
      <c r="E2" s="164" t="s">
        <v>177</v>
      </c>
      <c r="F2" s="165"/>
      <c r="G2" s="166"/>
      <c r="H2" s="164" t="s">
        <v>220</v>
      </c>
      <c r="I2" s="165"/>
      <c r="J2" s="166"/>
      <c r="K2" s="164" t="s">
        <v>230</v>
      </c>
      <c r="L2" s="165"/>
      <c r="M2" s="166"/>
      <c r="N2" s="167" t="s">
        <v>335</v>
      </c>
      <c r="O2" s="165"/>
      <c r="P2" s="166"/>
      <c r="Q2" s="167" t="s">
        <v>343</v>
      </c>
      <c r="R2" s="167"/>
      <c r="S2" s="167"/>
    </row>
    <row r="3" spans="1:21" ht="25.5" customHeight="1" x14ac:dyDescent="0.2">
      <c r="A3" s="99" t="s">
        <v>468</v>
      </c>
      <c r="B3" s="336"/>
      <c r="C3" s="347"/>
      <c r="D3" s="345"/>
      <c r="E3" s="168" t="s">
        <v>65</v>
      </c>
      <c r="F3" s="169" t="s">
        <v>265</v>
      </c>
      <c r="G3" s="170"/>
      <c r="H3" s="168" t="s">
        <v>66</v>
      </c>
      <c r="I3" s="169" t="s">
        <v>265</v>
      </c>
      <c r="J3" s="170"/>
      <c r="K3" s="168" t="s">
        <v>67</v>
      </c>
      <c r="L3" s="169" t="s">
        <v>265</v>
      </c>
      <c r="M3" s="170"/>
      <c r="N3" s="168" t="s">
        <v>68</v>
      </c>
      <c r="O3" s="169" t="s">
        <v>265</v>
      </c>
      <c r="P3" s="170"/>
      <c r="Q3" s="168" t="s">
        <v>65</v>
      </c>
      <c r="R3" s="169" t="s">
        <v>265</v>
      </c>
      <c r="S3" s="171"/>
    </row>
    <row r="4" spans="1:21" ht="27.75" customHeight="1" x14ac:dyDescent="0.2">
      <c r="B4" s="337"/>
      <c r="C4" s="347"/>
      <c r="D4" s="346"/>
      <c r="E4" s="172" t="s">
        <v>69</v>
      </c>
      <c r="F4" s="173" t="s">
        <v>267</v>
      </c>
      <c r="G4" s="174" t="s">
        <v>222</v>
      </c>
      <c r="H4" s="172" t="s">
        <v>69</v>
      </c>
      <c r="I4" s="173" t="s">
        <v>266</v>
      </c>
      <c r="J4" s="174" t="s">
        <v>70</v>
      </c>
      <c r="K4" s="172" t="s">
        <v>69</v>
      </c>
      <c r="L4" s="173" t="s">
        <v>266</v>
      </c>
      <c r="M4" s="174" t="s">
        <v>70</v>
      </c>
      <c r="N4" s="172" t="s">
        <v>69</v>
      </c>
      <c r="O4" s="173" t="s">
        <v>266</v>
      </c>
      <c r="P4" s="174" t="s">
        <v>70</v>
      </c>
      <c r="Q4" s="172" t="s">
        <v>69</v>
      </c>
      <c r="R4" s="173" t="s">
        <v>266</v>
      </c>
      <c r="S4" s="174" t="s">
        <v>70</v>
      </c>
    </row>
    <row r="5" spans="1:21" ht="21.75" customHeight="1" x14ac:dyDescent="0.2">
      <c r="B5" s="344" t="str">
        <f>ｼｰﾄ0!$C$4</f>
        <v>濃尾平野</v>
      </c>
      <c r="C5" s="338"/>
      <c r="D5" s="175" t="s">
        <v>223</v>
      </c>
      <c r="E5" s="153"/>
      <c r="F5" s="154">
        <v>369</v>
      </c>
      <c r="G5" s="154"/>
      <c r="H5" s="153"/>
      <c r="I5" s="154">
        <v>359.1</v>
      </c>
      <c r="J5" s="154"/>
      <c r="K5" s="153"/>
      <c r="L5" s="154"/>
      <c r="M5" s="154"/>
      <c r="N5" s="153"/>
      <c r="O5" s="154"/>
      <c r="P5" s="154"/>
      <c r="Q5" s="153"/>
      <c r="R5" s="154"/>
      <c r="S5" s="154"/>
    </row>
    <row r="6" spans="1:21" ht="21.75" customHeight="1" x14ac:dyDescent="0.2">
      <c r="B6" s="345"/>
      <c r="C6" s="358"/>
      <c r="D6" s="175" t="s">
        <v>19</v>
      </c>
      <c r="E6" s="153"/>
      <c r="F6" s="154"/>
      <c r="G6" s="154"/>
      <c r="H6" s="153"/>
      <c r="I6" s="154"/>
      <c r="J6" s="154"/>
      <c r="K6" s="153"/>
      <c r="L6" s="154"/>
      <c r="M6" s="154"/>
      <c r="N6" s="153"/>
      <c r="O6" s="154"/>
      <c r="P6" s="154"/>
      <c r="Q6" s="153"/>
      <c r="R6" s="154"/>
      <c r="S6" s="154"/>
    </row>
    <row r="7" spans="1:21" ht="21.75" customHeight="1" x14ac:dyDescent="0.2">
      <c r="B7" s="345"/>
      <c r="C7" s="358"/>
      <c r="D7" s="175" t="s">
        <v>18</v>
      </c>
      <c r="E7" s="153"/>
      <c r="F7" s="154"/>
      <c r="G7" s="154">
        <v>113.5</v>
      </c>
      <c r="H7" s="153"/>
      <c r="I7" s="154"/>
      <c r="J7" s="154">
        <v>113.3</v>
      </c>
      <c r="K7" s="153"/>
      <c r="L7" s="154"/>
      <c r="M7" s="154">
        <v>114.9</v>
      </c>
      <c r="N7" s="153"/>
      <c r="O7" s="154"/>
      <c r="P7" s="154">
        <v>113.5</v>
      </c>
      <c r="Q7" s="153"/>
      <c r="R7" s="154"/>
      <c r="S7" s="154"/>
      <c r="U7" s="176"/>
    </row>
    <row r="8" spans="1:21" ht="21.75" customHeight="1" x14ac:dyDescent="0.2">
      <c r="B8" s="345"/>
      <c r="C8" s="358"/>
      <c r="D8" s="175" t="s">
        <v>200</v>
      </c>
      <c r="E8" s="153"/>
      <c r="F8" s="154"/>
      <c r="G8" s="154"/>
      <c r="H8" s="153"/>
      <c r="I8" s="154"/>
      <c r="J8" s="154"/>
      <c r="K8" s="153"/>
      <c r="L8" s="154"/>
      <c r="M8" s="154"/>
      <c r="N8" s="153"/>
      <c r="O8" s="154"/>
      <c r="P8" s="154"/>
      <c r="Q8" s="153"/>
      <c r="R8" s="154"/>
      <c r="S8" s="154"/>
    </row>
    <row r="9" spans="1:21" ht="21.75" customHeight="1" x14ac:dyDescent="0.2">
      <c r="B9" s="345"/>
      <c r="C9" s="358"/>
      <c r="D9" s="77" t="s">
        <v>51</v>
      </c>
      <c r="E9" s="153"/>
      <c r="F9" s="154"/>
      <c r="G9" s="154"/>
      <c r="H9" s="153"/>
      <c r="I9" s="154"/>
      <c r="J9" s="154"/>
      <c r="K9" s="153"/>
      <c r="L9" s="154"/>
      <c r="M9" s="154"/>
      <c r="N9" s="153"/>
      <c r="O9" s="154"/>
      <c r="P9" s="154"/>
      <c r="Q9" s="153"/>
      <c r="R9" s="154"/>
      <c r="S9" s="154"/>
    </row>
    <row r="10" spans="1:21" ht="26.25" customHeight="1" thickBot="1" x14ac:dyDescent="0.25">
      <c r="B10" s="346"/>
      <c r="C10" s="359"/>
      <c r="D10" s="77" t="s">
        <v>246</v>
      </c>
      <c r="E10" s="155" t="str">
        <f t="shared" ref="E10:G10" si="0">IF(COUNT(E5:E9)&gt;=1,SUM(E5:E9),"")</f>
        <v/>
      </c>
      <c r="F10" s="156">
        <f t="shared" ref="F10" si="1">IF(COUNT(F5:F9)&gt;=1,SUM(F5:F9),"")</f>
        <v>369</v>
      </c>
      <c r="G10" s="156">
        <f t="shared" si="0"/>
        <v>113.5</v>
      </c>
      <c r="H10" s="155" t="str">
        <f t="shared" ref="H10:J10" si="2">IF(COUNT(H5:H9)&gt;=1,SUM(H5:H9),"")</f>
        <v/>
      </c>
      <c r="I10" s="157">
        <f t="shared" ref="I10" si="3">IF(COUNT(I5:I9)&gt;=1,SUM(I5:I9),"")</f>
        <v>359.1</v>
      </c>
      <c r="J10" s="157">
        <f t="shared" si="2"/>
        <v>113.3</v>
      </c>
      <c r="K10" s="155" t="str">
        <f t="shared" ref="K10:M10" si="4">IF(COUNT(K5:K9)&gt;=1,SUM(K5:K9),"")</f>
        <v/>
      </c>
      <c r="L10" s="156" t="str">
        <f t="shared" ref="L10" si="5">IF(COUNT(L5:L9)&gt;=1,SUM(L5:L9),"")</f>
        <v/>
      </c>
      <c r="M10" s="156">
        <f t="shared" si="4"/>
        <v>114.9</v>
      </c>
      <c r="N10" s="155" t="str">
        <f t="shared" ref="N10:S10" si="6">IF(COUNT(N5:N9)&gt;=1,SUM(N5:N9),"")</f>
        <v/>
      </c>
      <c r="O10" s="156" t="str">
        <f t="shared" ref="O10" si="7">IF(COUNT(O5:O9)&gt;=1,SUM(O5:O9),"")</f>
        <v/>
      </c>
      <c r="P10" s="156">
        <f t="shared" si="6"/>
        <v>113.5</v>
      </c>
      <c r="Q10" s="155" t="str">
        <f t="shared" si="6"/>
        <v/>
      </c>
      <c r="R10" s="156" t="str">
        <f t="shared" ref="R10" si="8">IF(COUNT(R5:R9)&gt;=1,SUM(R5:R9),"")</f>
        <v/>
      </c>
      <c r="S10" s="156" t="str">
        <f t="shared" si="6"/>
        <v/>
      </c>
    </row>
    <row r="11" spans="1:21" ht="21.75" hidden="1" customHeight="1" outlineLevel="1" x14ac:dyDescent="0.2">
      <c r="B11" s="344" t="str">
        <f>ｼｰﾄ0!$C$4</f>
        <v>濃尾平野</v>
      </c>
      <c r="C11" s="349"/>
      <c r="D11" s="175" t="s">
        <v>199</v>
      </c>
      <c r="E11" s="77"/>
      <c r="F11" s="154"/>
      <c r="G11" s="154"/>
      <c r="H11" s="77"/>
      <c r="I11" s="154"/>
      <c r="J11" s="154"/>
      <c r="K11" s="77"/>
      <c r="L11" s="154"/>
      <c r="M11" s="154"/>
      <c r="N11" s="77"/>
      <c r="O11" s="154"/>
      <c r="P11" s="154"/>
      <c r="Q11" s="158"/>
      <c r="R11" s="154"/>
      <c r="S11" s="154"/>
    </row>
    <row r="12" spans="1:21" ht="21.75" hidden="1" customHeight="1" outlineLevel="1" x14ac:dyDescent="0.2">
      <c r="B12" s="345"/>
      <c r="C12" s="350"/>
      <c r="D12" s="175" t="s">
        <v>19</v>
      </c>
      <c r="E12" s="77"/>
      <c r="F12" s="154"/>
      <c r="G12" s="154"/>
      <c r="H12" s="77"/>
      <c r="I12" s="154"/>
      <c r="J12" s="154"/>
      <c r="K12" s="77"/>
      <c r="L12" s="154"/>
      <c r="M12" s="154"/>
      <c r="N12" s="77"/>
      <c r="O12" s="154"/>
      <c r="P12" s="154"/>
      <c r="Q12" s="158"/>
      <c r="R12" s="154"/>
      <c r="S12" s="154"/>
    </row>
    <row r="13" spans="1:21" ht="21.75" hidden="1" customHeight="1" outlineLevel="1" x14ac:dyDescent="0.2">
      <c r="B13" s="345"/>
      <c r="C13" s="350"/>
      <c r="D13" s="175" t="s">
        <v>18</v>
      </c>
      <c r="E13" s="77"/>
      <c r="F13" s="154"/>
      <c r="G13" s="154"/>
      <c r="H13" s="77"/>
      <c r="I13" s="154"/>
      <c r="J13" s="154"/>
      <c r="K13" s="77"/>
      <c r="L13" s="154"/>
      <c r="M13" s="154"/>
      <c r="N13" s="77"/>
      <c r="O13" s="154"/>
      <c r="P13" s="154"/>
      <c r="Q13" s="158"/>
      <c r="R13" s="154"/>
      <c r="S13" s="154"/>
    </row>
    <row r="14" spans="1:21" ht="21.75" hidden="1" customHeight="1" outlineLevel="1" x14ac:dyDescent="0.2">
      <c r="B14" s="345"/>
      <c r="C14" s="350"/>
      <c r="D14" s="175" t="s">
        <v>200</v>
      </c>
      <c r="E14" s="77"/>
      <c r="F14" s="154"/>
      <c r="G14" s="154"/>
      <c r="H14" s="77"/>
      <c r="I14" s="154"/>
      <c r="J14" s="154"/>
      <c r="K14" s="77"/>
      <c r="L14" s="154"/>
      <c r="M14" s="154"/>
      <c r="N14" s="77"/>
      <c r="O14" s="154"/>
      <c r="P14" s="154"/>
      <c r="Q14" s="158"/>
      <c r="R14" s="154"/>
      <c r="S14" s="154"/>
    </row>
    <row r="15" spans="1:21" ht="21.75" hidden="1" customHeight="1" outlineLevel="1" x14ac:dyDescent="0.2">
      <c r="B15" s="345"/>
      <c r="C15" s="350"/>
      <c r="D15" s="77" t="s">
        <v>51</v>
      </c>
      <c r="E15" s="77"/>
      <c r="F15" s="154"/>
      <c r="G15" s="154"/>
      <c r="H15" s="77"/>
      <c r="I15" s="154"/>
      <c r="J15" s="154"/>
      <c r="K15" s="77"/>
      <c r="L15" s="154"/>
      <c r="M15" s="154"/>
      <c r="N15" s="77"/>
      <c r="O15" s="154"/>
      <c r="P15" s="154"/>
      <c r="Q15" s="158"/>
      <c r="R15" s="154"/>
      <c r="S15" s="154"/>
    </row>
    <row r="16" spans="1:21" ht="26.25" hidden="1" customHeight="1" outlineLevel="1" x14ac:dyDescent="0.2">
      <c r="B16" s="346"/>
      <c r="C16" s="351"/>
      <c r="D16" s="77" t="s">
        <v>247</v>
      </c>
      <c r="E16" s="155" t="str">
        <f t="shared" ref="E16:G16" si="9">IF(COUNT(E11:E15)&gt;=1,SUM(E11:E15),"")</f>
        <v/>
      </c>
      <c r="F16" s="156" t="str">
        <f t="shared" ref="F16" si="10">IF(COUNT(F11:F15)&gt;=1,SUM(F11:F15),"")</f>
        <v/>
      </c>
      <c r="G16" s="156" t="str">
        <f t="shared" si="9"/>
        <v/>
      </c>
      <c r="H16" s="155" t="str">
        <f t="shared" ref="H16:S16" si="11">IF(COUNT(H11:H15)&gt;=1,SUM(H11:H15),"")</f>
        <v/>
      </c>
      <c r="I16" s="157" t="str">
        <f t="shared" si="11"/>
        <v/>
      </c>
      <c r="J16" s="157" t="str">
        <f t="shared" si="11"/>
        <v/>
      </c>
      <c r="K16" s="155" t="str">
        <f t="shared" si="11"/>
        <v/>
      </c>
      <c r="L16" s="156" t="str">
        <f t="shared" si="11"/>
        <v/>
      </c>
      <c r="M16" s="156" t="str">
        <f t="shared" si="11"/>
        <v/>
      </c>
      <c r="N16" s="155" t="str">
        <f t="shared" si="11"/>
        <v/>
      </c>
      <c r="O16" s="156" t="str">
        <f t="shared" si="11"/>
        <v/>
      </c>
      <c r="P16" s="156" t="str">
        <f t="shared" si="11"/>
        <v/>
      </c>
      <c r="Q16" s="155" t="str">
        <f t="shared" si="11"/>
        <v/>
      </c>
      <c r="R16" s="156" t="str">
        <f t="shared" si="11"/>
        <v/>
      </c>
      <c r="S16" s="156" t="str">
        <f t="shared" si="11"/>
        <v/>
      </c>
    </row>
    <row r="17" spans="2:19" ht="21.75" hidden="1" customHeight="1" outlineLevel="1" x14ac:dyDescent="0.2">
      <c r="B17" s="344" t="str">
        <f>ｼｰﾄ0!$C$4</f>
        <v>濃尾平野</v>
      </c>
      <c r="C17" s="338"/>
      <c r="D17" s="175" t="s">
        <v>199</v>
      </c>
      <c r="E17" s="77"/>
      <c r="F17" s="154"/>
      <c r="G17" s="154"/>
      <c r="H17" s="77"/>
      <c r="I17" s="154"/>
      <c r="J17" s="154"/>
      <c r="K17" s="77"/>
      <c r="L17" s="154"/>
      <c r="M17" s="154"/>
      <c r="N17" s="77"/>
      <c r="O17" s="154"/>
      <c r="P17" s="154"/>
      <c r="Q17" s="158"/>
      <c r="R17" s="154"/>
      <c r="S17" s="154"/>
    </row>
    <row r="18" spans="2:19" ht="21.75" hidden="1" customHeight="1" outlineLevel="1" x14ac:dyDescent="0.2">
      <c r="B18" s="345"/>
      <c r="C18" s="339"/>
      <c r="D18" s="175" t="s">
        <v>19</v>
      </c>
      <c r="E18" s="77"/>
      <c r="F18" s="154"/>
      <c r="G18" s="154"/>
      <c r="H18" s="77"/>
      <c r="I18" s="154"/>
      <c r="J18" s="154"/>
      <c r="K18" s="77"/>
      <c r="L18" s="154"/>
      <c r="M18" s="154"/>
      <c r="N18" s="77"/>
      <c r="O18" s="154"/>
      <c r="P18" s="154"/>
      <c r="Q18" s="158"/>
      <c r="R18" s="154"/>
      <c r="S18" s="154"/>
    </row>
    <row r="19" spans="2:19" ht="21.75" hidden="1" customHeight="1" outlineLevel="1" x14ac:dyDescent="0.2">
      <c r="B19" s="345"/>
      <c r="C19" s="339"/>
      <c r="D19" s="175" t="s">
        <v>18</v>
      </c>
      <c r="E19" s="77"/>
      <c r="F19" s="154"/>
      <c r="G19" s="154"/>
      <c r="H19" s="77"/>
      <c r="I19" s="154"/>
      <c r="J19" s="154"/>
      <c r="K19" s="77"/>
      <c r="L19" s="154"/>
      <c r="M19" s="154"/>
      <c r="N19" s="77"/>
      <c r="O19" s="154"/>
      <c r="P19" s="154"/>
      <c r="Q19" s="158"/>
      <c r="R19" s="154"/>
      <c r="S19" s="154"/>
    </row>
    <row r="20" spans="2:19" ht="21.75" hidden="1" customHeight="1" outlineLevel="1" x14ac:dyDescent="0.2">
      <c r="B20" s="345"/>
      <c r="C20" s="339"/>
      <c r="D20" s="175" t="s">
        <v>200</v>
      </c>
      <c r="E20" s="77"/>
      <c r="F20" s="154"/>
      <c r="G20" s="154"/>
      <c r="H20" s="77"/>
      <c r="I20" s="154"/>
      <c r="J20" s="154"/>
      <c r="K20" s="77"/>
      <c r="L20" s="154"/>
      <c r="M20" s="154"/>
      <c r="N20" s="77"/>
      <c r="O20" s="154"/>
      <c r="P20" s="154"/>
      <c r="Q20" s="158"/>
      <c r="R20" s="154"/>
      <c r="S20" s="154"/>
    </row>
    <row r="21" spans="2:19" ht="21.75" hidden="1" customHeight="1" outlineLevel="1" x14ac:dyDescent="0.2">
      <c r="B21" s="345"/>
      <c r="C21" s="339"/>
      <c r="D21" s="77" t="s">
        <v>51</v>
      </c>
      <c r="E21" s="77"/>
      <c r="F21" s="154"/>
      <c r="G21" s="154"/>
      <c r="H21" s="77"/>
      <c r="I21" s="154"/>
      <c r="J21" s="154"/>
      <c r="K21" s="77"/>
      <c r="L21" s="154"/>
      <c r="M21" s="154"/>
      <c r="N21" s="77"/>
      <c r="O21" s="154"/>
      <c r="P21" s="154"/>
      <c r="Q21" s="158"/>
      <c r="R21" s="154"/>
      <c r="S21" s="154"/>
    </row>
    <row r="22" spans="2:19" ht="26.25" hidden="1" customHeight="1" outlineLevel="1" x14ac:dyDescent="0.2">
      <c r="B22" s="346"/>
      <c r="C22" s="340"/>
      <c r="D22" s="77" t="s">
        <v>248</v>
      </c>
      <c r="E22" s="158" t="str">
        <f t="shared" ref="E22:G22" si="12">IF(COUNT(E17:E21)&gt;=1,SUM(E17:E21),"")</f>
        <v/>
      </c>
      <c r="F22" s="159" t="str">
        <f t="shared" ref="F22" si="13">IF(COUNT(F17:F21)&gt;=1,SUM(F17:F21),"")</f>
        <v/>
      </c>
      <c r="G22" s="159" t="str">
        <f t="shared" si="12"/>
        <v/>
      </c>
      <c r="H22" s="158" t="str">
        <f t="shared" ref="H22:S22" si="14">IF(COUNT(H17:H21)&gt;=1,SUM(H17:H21),"")</f>
        <v/>
      </c>
      <c r="I22" s="160" t="str">
        <f t="shared" si="14"/>
        <v/>
      </c>
      <c r="J22" s="160" t="str">
        <f t="shared" si="14"/>
        <v/>
      </c>
      <c r="K22" s="158" t="str">
        <f t="shared" si="14"/>
        <v/>
      </c>
      <c r="L22" s="159" t="str">
        <f t="shared" si="14"/>
        <v/>
      </c>
      <c r="M22" s="159" t="str">
        <f t="shared" si="14"/>
        <v/>
      </c>
      <c r="N22" s="158" t="str">
        <f t="shared" si="14"/>
        <v/>
      </c>
      <c r="O22" s="159" t="str">
        <f t="shared" si="14"/>
        <v/>
      </c>
      <c r="P22" s="159" t="str">
        <f t="shared" si="14"/>
        <v/>
      </c>
      <c r="Q22" s="158" t="str">
        <f t="shared" si="14"/>
        <v/>
      </c>
      <c r="R22" s="159" t="str">
        <f t="shared" si="14"/>
        <v/>
      </c>
      <c r="S22" s="159" t="str">
        <f t="shared" si="14"/>
        <v/>
      </c>
    </row>
    <row r="23" spans="2:19" ht="22.5" hidden="1" customHeight="1" outlineLevel="1" x14ac:dyDescent="0.2">
      <c r="B23" s="344" t="str">
        <f>ｼｰﾄ0!$C$4</f>
        <v>濃尾平野</v>
      </c>
      <c r="C23" s="338"/>
      <c r="D23" s="175" t="s">
        <v>199</v>
      </c>
      <c r="E23" s="77"/>
      <c r="F23" s="154"/>
      <c r="G23" s="154"/>
      <c r="H23" s="77"/>
      <c r="I23" s="154"/>
      <c r="J23" s="154"/>
      <c r="K23" s="77"/>
      <c r="L23" s="154"/>
      <c r="M23" s="154"/>
      <c r="N23" s="77"/>
      <c r="O23" s="154"/>
      <c r="P23" s="154"/>
      <c r="Q23" s="158"/>
      <c r="R23" s="154"/>
      <c r="S23" s="154"/>
    </row>
    <row r="24" spans="2:19" ht="22.5" hidden="1" customHeight="1" outlineLevel="1" x14ac:dyDescent="0.2">
      <c r="B24" s="345"/>
      <c r="C24" s="339"/>
      <c r="D24" s="175" t="s">
        <v>19</v>
      </c>
      <c r="E24" s="77"/>
      <c r="F24" s="154"/>
      <c r="G24" s="154"/>
      <c r="H24" s="77"/>
      <c r="I24" s="154"/>
      <c r="J24" s="154"/>
      <c r="K24" s="77"/>
      <c r="L24" s="154"/>
      <c r="M24" s="154"/>
      <c r="N24" s="77"/>
      <c r="O24" s="154"/>
      <c r="P24" s="154"/>
      <c r="Q24" s="158"/>
      <c r="R24" s="154"/>
      <c r="S24" s="154"/>
    </row>
    <row r="25" spans="2:19" ht="22.5" hidden="1" customHeight="1" outlineLevel="1" x14ac:dyDescent="0.2">
      <c r="B25" s="345"/>
      <c r="C25" s="339"/>
      <c r="D25" s="175" t="s">
        <v>18</v>
      </c>
      <c r="E25" s="77"/>
      <c r="F25" s="154"/>
      <c r="G25" s="154"/>
      <c r="H25" s="77"/>
      <c r="I25" s="154"/>
      <c r="J25" s="154"/>
      <c r="K25" s="77"/>
      <c r="L25" s="154"/>
      <c r="M25" s="154"/>
      <c r="N25" s="77"/>
      <c r="O25" s="154"/>
      <c r="P25" s="154"/>
      <c r="Q25" s="158"/>
      <c r="R25" s="154"/>
      <c r="S25" s="154"/>
    </row>
    <row r="26" spans="2:19" ht="22.5" hidden="1" customHeight="1" outlineLevel="1" x14ac:dyDescent="0.2">
      <c r="B26" s="345"/>
      <c r="C26" s="339"/>
      <c r="D26" s="175" t="s">
        <v>200</v>
      </c>
      <c r="E26" s="77"/>
      <c r="F26" s="154"/>
      <c r="G26" s="154"/>
      <c r="H26" s="77"/>
      <c r="I26" s="154"/>
      <c r="J26" s="154"/>
      <c r="K26" s="77"/>
      <c r="L26" s="154"/>
      <c r="M26" s="154"/>
      <c r="N26" s="77"/>
      <c r="O26" s="154"/>
      <c r="P26" s="154"/>
      <c r="Q26" s="158"/>
      <c r="R26" s="154"/>
      <c r="S26" s="154"/>
    </row>
    <row r="27" spans="2:19" ht="22.5" hidden="1" customHeight="1" outlineLevel="1" x14ac:dyDescent="0.2">
      <c r="B27" s="345"/>
      <c r="C27" s="339"/>
      <c r="D27" s="77" t="s">
        <v>51</v>
      </c>
      <c r="E27" s="77"/>
      <c r="F27" s="154"/>
      <c r="G27" s="154"/>
      <c r="H27" s="77"/>
      <c r="I27" s="154"/>
      <c r="J27" s="154"/>
      <c r="K27" s="77"/>
      <c r="L27" s="154"/>
      <c r="M27" s="154"/>
      <c r="N27" s="77"/>
      <c r="O27" s="154"/>
      <c r="P27" s="154"/>
      <c r="Q27" s="158"/>
      <c r="R27" s="154"/>
      <c r="S27" s="154"/>
    </row>
    <row r="28" spans="2:19" ht="25.5" hidden="1" customHeight="1" outlineLevel="1" x14ac:dyDescent="0.2">
      <c r="B28" s="346"/>
      <c r="C28" s="340"/>
      <c r="D28" s="77" t="s">
        <v>249</v>
      </c>
      <c r="E28" s="158" t="str">
        <f t="shared" ref="E28:G28" si="15">IF(COUNT(E23:E27)&gt;=1,SUM(E23:E27),"")</f>
        <v/>
      </c>
      <c r="F28" s="159" t="str">
        <f t="shared" ref="F28" si="16">IF(COUNT(F23:F27)&gt;=1,SUM(F23:F27),"")</f>
        <v/>
      </c>
      <c r="G28" s="159" t="str">
        <f t="shared" si="15"/>
        <v/>
      </c>
      <c r="H28" s="158" t="str">
        <f t="shared" ref="H28:S28" si="17">IF(COUNT(H23:H27)&gt;=1,SUM(H23:H27),"")</f>
        <v/>
      </c>
      <c r="I28" s="160" t="str">
        <f t="shared" si="17"/>
        <v/>
      </c>
      <c r="J28" s="160" t="str">
        <f t="shared" si="17"/>
        <v/>
      </c>
      <c r="K28" s="158" t="str">
        <f t="shared" si="17"/>
        <v/>
      </c>
      <c r="L28" s="159" t="str">
        <f t="shared" si="17"/>
        <v/>
      </c>
      <c r="M28" s="159" t="str">
        <f t="shared" si="17"/>
        <v/>
      </c>
      <c r="N28" s="158" t="str">
        <f t="shared" si="17"/>
        <v/>
      </c>
      <c r="O28" s="159" t="str">
        <f t="shared" si="17"/>
        <v/>
      </c>
      <c r="P28" s="159" t="str">
        <f t="shared" si="17"/>
        <v/>
      </c>
      <c r="Q28" s="158" t="str">
        <f t="shared" si="17"/>
        <v/>
      </c>
      <c r="R28" s="159" t="str">
        <f t="shared" si="17"/>
        <v/>
      </c>
      <c r="S28" s="159" t="str">
        <f t="shared" si="17"/>
        <v/>
      </c>
    </row>
    <row r="29" spans="2:19" ht="21.75" hidden="1" customHeight="1" outlineLevel="1" x14ac:dyDescent="0.2">
      <c r="B29" s="344" t="str">
        <f>ｼｰﾄ0!$C$4</f>
        <v>濃尾平野</v>
      </c>
      <c r="C29" s="338"/>
      <c r="D29" s="175" t="s">
        <v>199</v>
      </c>
      <c r="E29" s="77"/>
      <c r="F29" s="154"/>
      <c r="G29" s="154"/>
      <c r="H29" s="77"/>
      <c r="I29" s="154"/>
      <c r="J29" s="154"/>
      <c r="K29" s="77"/>
      <c r="L29" s="154"/>
      <c r="M29" s="154"/>
      <c r="N29" s="77"/>
      <c r="O29" s="154"/>
      <c r="P29" s="154"/>
      <c r="Q29" s="158"/>
      <c r="R29" s="154"/>
      <c r="S29" s="154"/>
    </row>
    <row r="30" spans="2:19" ht="21.75" hidden="1" customHeight="1" outlineLevel="1" x14ac:dyDescent="0.2">
      <c r="B30" s="345"/>
      <c r="C30" s="358"/>
      <c r="D30" s="175" t="s">
        <v>19</v>
      </c>
      <c r="E30" s="77"/>
      <c r="F30" s="154"/>
      <c r="G30" s="154"/>
      <c r="H30" s="77"/>
      <c r="I30" s="154"/>
      <c r="J30" s="154"/>
      <c r="K30" s="77"/>
      <c r="L30" s="154"/>
      <c r="M30" s="154"/>
      <c r="N30" s="77"/>
      <c r="O30" s="154"/>
      <c r="P30" s="154"/>
      <c r="Q30" s="158"/>
      <c r="R30" s="154"/>
      <c r="S30" s="154"/>
    </row>
    <row r="31" spans="2:19" ht="21.75" hidden="1" customHeight="1" outlineLevel="1" x14ac:dyDescent="0.2">
      <c r="B31" s="345"/>
      <c r="C31" s="358"/>
      <c r="D31" s="175" t="s">
        <v>18</v>
      </c>
      <c r="E31" s="77"/>
      <c r="F31" s="154"/>
      <c r="G31" s="154"/>
      <c r="H31" s="77"/>
      <c r="I31" s="154"/>
      <c r="J31" s="154"/>
      <c r="K31" s="77"/>
      <c r="L31" s="154"/>
      <c r="M31" s="154"/>
      <c r="N31" s="77"/>
      <c r="O31" s="154"/>
      <c r="P31" s="154"/>
      <c r="Q31" s="158"/>
      <c r="R31" s="154"/>
      <c r="S31" s="154"/>
    </row>
    <row r="32" spans="2:19" ht="21.75" hidden="1" customHeight="1" outlineLevel="1" x14ac:dyDescent="0.2">
      <c r="B32" s="345"/>
      <c r="C32" s="358"/>
      <c r="D32" s="175" t="s">
        <v>200</v>
      </c>
      <c r="E32" s="77"/>
      <c r="F32" s="154"/>
      <c r="G32" s="154"/>
      <c r="H32" s="77"/>
      <c r="I32" s="154"/>
      <c r="J32" s="154"/>
      <c r="K32" s="77"/>
      <c r="L32" s="154"/>
      <c r="M32" s="154"/>
      <c r="N32" s="77"/>
      <c r="O32" s="154"/>
      <c r="P32" s="154"/>
      <c r="Q32" s="158"/>
      <c r="R32" s="154"/>
      <c r="S32" s="154"/>
    </row>
    <row r="33" spans="2:19" ht="21.75" hidden="1" customHeight="1" outlineLevel="1" x14ac:dyDescent="0.2">
      <c r="B33" s="345"/>
      <c r="C33" s="358"/>
      <c r="D33" s="77" t="s">
        <v>51</v>
      </c>
      <c r="E33" s="77"/>
      <c r="F33" s="154"/>
      <c r="G33" s="154"/>
      <c r="H33" s="77"/>
      <c r="I33" s="154"/>
      <c r="J33" s="154"/>
      <c r="K33" s="77"/>
      <c r="L33" s="154"/>
      <c r="M33" s="154"/>
      <c r="N33" s="77"/>
      <c r="O33" s="154"/>
      <c r="P33" s="154"/>
      <c r="Q33" s="158"/>
      <c r="R33" s="154"/>
      <c r="S33" s="154"/>
    </row>
    <row r="34" spans="2:19" ht="25.5" hidden="1" customHeight="1" outlineLevel="1" x14ac:dyDescent="0.2">
      <c r="B34" s="346"/>
      <c r="C34" s="359"/>
      <c r="D34" s="177" t="s">
        <v>250</v>
      </c>
      <c r="E34" s="158" t="str">
        <f t="shared" ref="E34:G34" si="18">IF(COUNT(E29:E33)&gt;=1,SUM(E29:E33),"")</f>
        <v/>
      </c>
      <c r="F34" s="159" t="str">
        <f t="shared" ref="F34" si="19">IF(COUNT(F29:F33)&gt;=1,SUM(F29:F33),"")</f>
        <v/>
      </c>
      <c r="G34" s="159" t="str">
        <f t="shared" si="18"/>
        <v/>
      </c>
      <c r="H34" s="158" t="str">
        <f t="shared" ref="H34:S34" si="20">IF(COUNT(H29:H33)&gt;=1,SUM(H29:H33),"")</f>
        <v/>
      </c>
      <c r="I34" s="160" t="str">
        <f t="shared" si="20"/>
        <v/>
      </c>
      <c r="J34" s="160" t="str">
        <f t="shared" si="20"/>
        <v/>
      </c>
      <c r="K34" s="158" t="str">
        <f t="shared" si="20"/>
        <v/>
      </c>
      <c r="L34" s="159" t="str">
        <f t="shared" si="20"/>
        <v/>
      </c>
      <c r="M34" s="159" t="str">
        <f t="shared" si="20"/>
        <v/>
      </c>
      <c r="N34" s="158" t="str">
        <f t="shared" si="20"/>
        <v/>
      </c>
      <c r="O34" s="159" t="str">
        <f t="shared" si="20"/>
        <v/>
      </c>
      <c r="P34" s="159" t="str">
        <f t="shared" si="20"/>
        <v/>
      </c>
      <c r="Q34" s="158" t="str">
        <f t="shared" si="20"/>
        <v/>
      </c>
      <c r="R34" s="159" t="str">
        <f t="shared" si="20"/>
        <v/>
      </c>
      <c r="S34" s="159" t="str">
        <f t="shared" si="20"/>
        <v/>
      </c>
    </row>
    <row r="35" spans="2:19" ht="21.75" hidden="1" customHeight="1" outlineLevel="1" x14ac:dyDescent="0.2">
      <c r="B35" s="344" t="str">
        <f>ｼｰﾄ0!$C$4</f>
        <v>濃尾平野</v>
      </c>
      <c r="C35" s="338"/>
      <c r="D35" s="175" t="s">
        <v>199</v>
      </c>
      <c r="E35" s="77"/>
      <c r="F35" s="154"/>
      <c r="G35" s="154"/>
      <c r="H35" s="77"/>
      <c r="I35" s="154"/>
      <c r="J35" s="154"/>
      <c r="K35" s="77"/>
      <c r="L35" s="154"/>
      <c r="M35" s="154"/>
      <c r="N35" s="77"/>
      <c r="O35" s="154"/>
      <c r="P35" s="154"/>
      <c r="Q35" s="158"/>
      <c r="R35" s="154"/>
      <c r="S35" s="154"/>
    </row>
    <row r="36" spans="2:19" ht="21.75" hidden="1" customHeight="1" outlineLevel="1" x14ac:dyDescent="0.2">
      <c r="B36" s="345"/>
      <c r="C36" s="358"/>
      <c r="D36" s="175" t="s">
        <v>19</v>
      </c>
      <c r="E36" s="77"/>
      <c r="F36" s="154"/>
      <c r="G36" s="154"/>
      <c r="H36" s="77"/>
      <c r="I36" s="154"/>
      <c r="J36" s="154"/>
      <c r="K36" s="77"/>
      <c r="L36" s="154"/>
      <c r="M36" s="154"/>
      <c r="N36" s="77"/>
      <c r="O36" s="154"/>
      <c r="P36" s="154"/>
      <c r="Q36" s="158"/>
      <c r="R36" s="154"/>
      <c r="S36" s="154"/>
    </row>
    <row r="37" spans="2:19" ht="21.75" hidden="1" customHeight="1" outlineLevel="1" x14ac:dyDescent="0.2">
      <c r="B37" s="345"/>
      <c r="C37" s="358"/>
      <c r="D37" s="175" t="s">
        <v>18</v>
      </c>
      <c r="E37" s="77"/>
      <c r="F37" s="154"/>
      <c r="G37" s="154"/>
      <c r="H37" s="77"/>
      <c r="I37" s="154"/>
      <c r="J37" s="154"/>
      <c r="K37" s="77"/>
      <c r="L37" s="154"/>
      <c r="M37" s="154"/>
      <c r="N37" s="77"/>
      <c r="O37" s="154"/>
      <c r="P37" s="154"/>
      <c r="Q37" s="158"/>
      <c r="R37" s="154"/>
      <c r="S37" s="154"/>
    </row>
    <row r="38" spans="2:19" ht="21.75" hidden="1" customHeight="1" outlineLevel="1" x14ac:dyDescent="0.2">
      <c r="B38" s="345"/>
      <c r="C38" s="358"/>
      <c r="D38" s="175" t="s">
        <v>200</v>
      </c>
      <c r="E38" s="77"/>
      <c r="F38" s="154"/>
      <c r="G38" s="154"/>
      <c r="H38" s="77"/>
      <c r="I38" s="154"/>
      <c r="J38" s="154"/>
      <c r="K38" s="77"/>
      <c r="L38" s="154"/>
      <c r="M38" s="154"/>
      <c r="N38" s="77"/>
      <c r="O38" s="154"/>
      <c r="P38" s="154"/>
      <c r="Q38" s="158"/>
      <c r="R38" s="154"/>
      <c r="S38" s="154"/>
    </row>
    <row r="39" spans="2:19" ht="21.75" hidden="1" customHeight="1" outlineLevel="1" x14ac:dyDescent="0.2">
      <c r="B39" s="345"/>
      <c r="C39" s="358"/>
      <c r="D39" s="77" t="s">
        <v>51</v>
      </c>
      <c r="E39" s="77"/>
      <c r="F39" s="154"/>
      <c r="G39" s="154"/>
      <c r="H39" s="77"/>
      <c r="I39" s="154"/>
      <c r="J39" s="154"/>
      <c r="K39" s="77"/>
      <c r="L39" s="154"/>
      <c r="M39" s="154"/>
      <c r="N39" s="77"/>
      <c r="O39" s="154"/>
      <c r="P39" s="154"/>
      <c r="Q39" s="158"/>
      <c r="R39" s="154"/>
      <c r="S39" s="154"/>
    </row>
    <row r="40" spans="2:19" ht="25.5" hidden="1" customHeight="1" outlineLevel="1" x14ac:dyDescent="0.2">
      <c r="B40" s="346"/>
      <c r="C40" s="359"/>
      <c r="D40" s="77" t="s">
        <v>251</v>
      </c>
      <c r="E40" s="158" t="str">
        <f t="shared" ref="E40:G40" si="21">IF(COUNT(E35:E39)&gt;=1,SUM(E35:E39),"")</f>
        <v/>
      </c>
      <c r="F40" s="159" t="str">
        <f t="shared" ref="F40" si="22">IF(COUNT(F35:F39)&gt;=1,SUM(F35:F39),"")</f>
        <v/>
      </c>
      <c r="G40" s="159" t="str">
        <f t="shared" si="21"/>
        <v/>
      </c>
      <c r="H40" s="158" t="str">
        <f t="shared" ref="H40:S40" si="23">IF(COUNT(H35:H39)&gt;=1,SUM(H35:H39),"")</f>
        <v/>
      </c>
      <c r="I40" s="160" t="str">
        <f t="shared" si="23"/>
        <v/>
      </c>
      <c r="J40" s="160" t="str">
        <f t="shared" si="23"/>
        <v/>
      </c>
      <c r="K40" s="158" t="str">
        <f t="shared" si="23"/>
        <v/>
      </c>
      <c r="L40" s="159" t="str">
        <f t="shared" si="23"/>
        <v/>
      </c>
      <c r="M40" s="159" t="str">
        <f t="shared" si="23"/>
        <v/>
      </c>
      <c r="N40" s="158" t="str">
        <f t="shared" si="23"/>
        <v/>
      </c>
      <c r="O40" s="159" t="str">
        <f t="shared" si="23"/>
        <v/>
      </c>
      <c r="P40" s="159" t="str">
        <f t="shared" si="23"/>
        <v/>
      </c>
      <c r="Q40" s="158" t="str">
        <f t="shared" si="23"/>
        <v/>
      </c>
      <c r="R40" s="159" t="str">
        <f t="shared" si="23"/>
        <v/>
      </c>
      <c r="S40" s="159" t="str">
        <f t="shared" si="23"/>
        <v/>
      </c>
    </row>
    <row r="41" spans="2:19" ht="21.75" hidden="1" customHeight="1" outlineLevel="1" x14ac:dyDescent="0.2">
      <c r="B41" s="344" t="str">
        <f>ｼｰﾄ0!$C$4</f>
        <v>濃尾平野</v>
      </c>
      <c r="C41" s="338"/>
      <c r="D41" s="175" t="s">
        <v>199</v>
      </c>
      <c r="E41" s="77"/>
      <c r="F41" s="154"/>
      <c r="G41" s="154"/>
      <c r="H41" s="77"/>
      <c r="I41" s="154"/>
      <c r="J41" s="154"/>
      <c r="K41" s="77"/>
      <c r="L41" s="154"/>
      <c r="M41" s="154"/>
      <c r="N41" s="77"/>
      <c r="O41" s="154"/>
      <c r="P41" s="154"/>
      <c r="Q41" s="158"/>
      <c r="R41" s="154"/>
      <c r="S41" s="154"/>
    </row>
    <row r="42" spans="2:19" ht="21.75" hidden="1" customHeight="1" outlineLevel="1" x14ac:dyDescent="0.2">
      <c r="B42" s="345"/>
      <c r="C42" s="339"/>
      <c r="D42" s="175" t="s">
        <v>19</v>
      </c>
      <c r="E42" s="77"/>
      <c r="F42" s="154"/>
      <c r="G42" s="154"/>
      <c r="H42" s="77"/>
      <c r="I42" s="154"/>
      <c r="J42" s="154"/>
      <c r="K42" s="77"/>
      <c r="L42" s="154"/>
      <c r="M42" s="154"/>
      <c r="N42" s="77"/>
      <c r="O42" s="154"/>
      <c r="P42" s="154"/>
      <c r="Q42" s="158"/>
      <c r="R42" s="154"/>
      <c r="S42" s="154"/>
    </row>
    <row r="43" spans="2:19" ht="21.75" hidden="1" customHeight="1" outlineLevel="1" x14ac:dyDescent="0.2">
      <c r="B43" s="345"/>
      <c r="C43" s="339"/>
      <c r="D43" s="175" t="s">
        <v>18</v>
      </c>
      <c r="E43" s="77"/>
      <c r="F43" s="154"/>
      <c r="G43" s="154"/>
      <c r="H43" s="77"/>
      <c r="I43" s="154"/>
      <c r="J43" s="154"/>
      <c r="K43" s="77"/>
      <c r="L43" s="154"/>
      <c r="M43" s="154"/>
      <c r="N43" s="77"/>
      <c r="O43" s="154"/>
      <c r="P43" s="154"/>
      <c r="Q43" s="158"/>
      <c r="R43" s="154"/>
      <c r="S43" s="154"/>
    </row>
    <row r="44" spans="2:19" ht="21.75" hidden="1" customHeight="1" outlineLevel="1" x14ac:dyDescent="0.2">
      <c r="B44" s="345"/>
      <c r="C44" s="339"/>
      <c r="D44" s="175" t="s">
        <v>200</v>
      </c>
      <c r="E44" s="77"/>
      <c r="F44" s="154"/>
      <c r="G44" s="154"/>
      <c r="H44" s="77"/>
      <c r="I44" s="154"/>
      <c r="J44" s="154"/>
      <c r="K44" s="77"/>
      <c r="L44" s="154"/>
      <c r="M44" s="154"/>
      <c r="N44" s="77"/>
      <c r="O44" s="154"/>
      <c r="P44" s="154"/>
      <c r="Q44" s="158"/>
      <c r="R44" s="154"/>
      <c r="S44" s="154"/>
    </row>
    <row r="45" spans="2:19" ht="21.75" hidden="1" customHeight="1" outlineLevel="1" x14ac:dyDescent="0.2">
      <c r="B45" s="345"/>
      <c r="C45" s="339"/>
      <c r="D45" s="77" t="s">
        <v>51</v>
      </c>
      <c r="E45" s="77"/>
      <c r="F45" s="154"/>
      <c r="G45" s="154"/>
      <c r="H45" s="77"/>
      <c r="I45" s="154"/>
      <c r="J45" s="154"/>
      <c r="K45" s="77"/>
      <c r="L45" s="154"/>
      <c r="M45" s="154"/>
      <c r="N45" s="77"/>
      <c r="O45" s="154"/>
      <c r="P45" s="154"/>
      <c r="Q45" s="158"/>
      <c r="R45" s="154"/>
      <c r="S45" s="154"/>
    </row>
    <row r="46" spans="2:19" ht="23.25" hidden="1" customHeight="1" outlineLevel="1" x14ac:dyDescent="0.2">
      <c r="B46" s="346"/>
      <c r="C46" s="340"/>
      <c r="D46" s="77" t="s">
        <v>252</v>
      </c>
      <c r="E46" s="158" t="str">
        <f t="shared" ref="E46:G46" si="24">IF(COUNT(E41:E45)&gt;=1,SUM(E41:E45),"")</f>
        <v/>
      </c>
      <c r="F46" s="159" t="str">
        <f t="shared" ref="F46" si="25">IF(COUNT(F41:F45)&gt;=1,SUM(F41:F45),"")</f>
        <v/>
      </c>
      <c r="G46" s="159" t="str">
        <f t="shared" si="24"/>
        <v/>
      </c>
      <c r="H46" s="158" t="str">
        <f t="shared" ref="H46:S46" si="26">IF(COUNT(H41:H45)&gt;=1,SUM(H41:H45),"")</f>
        <v/>
      </c>
      <c r="I46" s="160" t="str">
        <f t="shared" si="26"/>
        <v/>
      </c>
      <c r="J46" s="160" t="str">
        <f t="shared" si="26"/>
        <v/>
      </c>
      <c r="K46" s="158" t="str">
        <f t="shared" si="26"/>
        <v/>
      </c>
      <c r="L46" s="159" t="str">
        <f t="shared" si="26"/>
        <v/>
      </c>
      <c r="M46" s="159" t="str">
        <f t="shared" si="26"/>
        <v/>
      </c>
      <c r="N46" s="158" t="str">
        <f t="shared" si="26"/>
        <v/>
      </c>
      <c r="O46" s="159" t="str">
        <f t="shared" si="26"/>
        <v/>
      </c>
      <c r="P46" s="159" t="str">
        <f t="shared" si="26"/>
        <v/>
      </c>
      <c r="Q46" s="158" t="str">
        <f t="shared" si="26"/>
        <v/>
      </c>
      <c r="R46" s="159" t="str">
        <f t="shared" si="26"/>
        <v/>
      </c>
      <c r="S46" s="159" t="str">
        <f t="shared" si="26"/>
        <v/>
      </c>
    </row>
    <row r="47" spans="2:19" ht="21.75" hidden="1" customHeight="1" outlineLevel="1" x14ac:dyDescent="0.2">
      <c r="B47" s="344" t="str">
        <f>ｼｰﾄ0!$C$4</f>
        <v>濃尾平野</v>
      </c>
      <c r="C47" s="338"/>
      <c r="D47" s="175" t="s">
        <v>199</v>
      </c>
      <c r="E47" s="77"/>
      <c r="F47" s="154"/>
      <c r="G47" s="154"/>
      <c r="H47" s="77"/>
      <c r="I47" s="154"/>
      <c r="J47" s="154"/>
      <c r="K47" s="153"/>
      <c r="L47" s="154"/>
      <c r="M47" s="154"/>
      <c r="N47" s="153"/>
      <c r="O47" s="154"/>
      <c r="P47" s="154"/>
      <c r="Q47" s="158"/>
      <c r="R47" s="154"/>
      <c r="S47" s="154"/>
    </row>
    <row r="48" spans="2:19" ht="21.75" hidden="1" customHeight="1" outlineLevel="1" x14ac:dyDescent="0.2">
      <c r="B48" s="345"/>
      <c r="C48" s="358"/>
      <c r="D48" s="175" t="s">
        <v>19</v>
      </c>
      <c r="E48" s="77"/>
      <c r="F48" s="154"/>
      <c r="G48" s="154"/>
      <c r="H48" s="77"/>
      <c r="I48" s="154"/>
      <c r="J48" s="154"/>
      <c r="K48" s="153"/>
      <c r="L48" s="154"/>
      <c r="M48" s="154"/>
      <c r="N48" s="153"/>
      <c r="O48" s="154"/>
      <c r="P48" s="154"/>
      <c r="Q48" s="158"/>
      <c r="R48" s="154"/>
      <c r="S48" s="154"/>
    </row>
    <row r="49" spans="2:19" ht="21.75" hidden="1" customHeight="1" outlineLevel="1" x14ac:dyDescent="0.2">
      <c r="B49" s="345"/>
      <c r="C49" s="358"/>
      <c r="D49" s="175" t="s">
        <v>18</v>
      </c>
      <c r="E49" s="77"/>
      <c r="F49" s="154"/>
      <c r="G49" s="154"/>
      <c r="H49" s="77"/>
      <c r="I49" s="154"/>
      <c r="J49" s="154"/>
      <c r="K49" s="153"/>
      <c r="L49" s="154"/>
      <c r="M49" s="154"/>
      <c r="N49" s="153"/>
      <c r="O49" s="154"/>
      <c r="P49" s="154"/>
      <c r="Q49" s="158"/>
      <c r="R49" s="154"/>
      <c r="S49" s="154"/>
    </row>
    <row r="50" spans="2:19" ht="21.75" hidden="1" customHeight="1" outlineLevel="1" x14ac:dyDescent="0.2">
      <c r="B50" s="345"/>
      <c r="C50" s="358"/>
      <c r="D50" s="175" t="s">
        <v>200</v>
      </c>
      <c r="E50" s="77"/>
      <c r="F50" s="154"/>
      <c r="G50" s="154"/>
      <c r="H50" s="77"/>
      <c r="I50" s="154"/>
      <c r="J50" s="154"/>
      <c r="K50" s="153"/>
      <c r="L50" s="154"/>
      <c r="M50" s="154"/>
      <c r="N50" s="153"/>
      <c r="O50" s="154"/>
      <c r="P50" s="154"/>
      <c r="Q50" s="158"/>
      <c r="R50" s="154"/>
      <c r="S50" s="154"/>
    </row>
    <row r="51" spans="2:19" ht="21.75" hidden="1" customHeight="1" outlineLevel="1" x14ac:dyDescent="0.2">
      <c r="B51" s="345"/>
      <c r="C51" s="358"/>
      <c r="D51" s="77" t="s">
        <v>51</v>
      </c>
      <c r="E51" s="77"/>
      <c r="F51" s="154"/>
      <c r="G51" s="154"/>
      <c r="H51" s="77"/>
      <c r="I51" s="154"/>
      <c r="J51" s="154"/>
      <c r="K51" s="153"/>
      <c r="L51" s="154"/>
      <c r="M51" s="154"/>
      <c r="N51" s="153"/>
      <c r="O51" s="154"/>
      <c r="P51" s="154"/>
      <c r="Q51" s="158"/>
      <c r="R51" s="154"/>
      <c r="S51" s="154"/>
    </row>
    <row r="52" spans="2:19" ht="26.25" hidden="1" customHeight="1" outlineLevel="1" thickBot="1" x14ac:dyDescent="0.25">
      <c r="B52" s="348"/>
      <c r="C52" s="360"/>
      <c r="D52" s="178" t="s">
        <v>253</v>
      </c>
      <c r="E52" s="158" t="str">
        <f t="shared" ref="E52:G52" si="27">IF(COUNT(E47:E51)&gt;=1,SUM(E47:E51),"")</f>
        <v/>
      </c>
      <c r="F52" s="159" t="str">
        <f t="shared" ref="F52" si="28">IF(COUNT(F47:F51)&gt;=1,SUM(F47:F51),"")</f>
        <v/>
      </c>
      <c r="G52" s="159" t="str">
        <f t="shared" si="27"/>
        <v/>
      </c>
      <c r="H52" s="158" t="str">
        <f t="shared" ref="H52:S52" si="29">IF(COUNT(H47:H51)&gt;=1,SUM(H47:H51),"")</f>
        <v/>
      </c>
      <c r="I52" s="160" t="str">
        <f>IF(COUNT(I47:I51)&gt;=1,SUM(I47:I51),"")</f>
        <v/>
      </c>
      <c r="J52" s="160" t="str">
        <f t="shared" si="29"/>
        <v/>
      </c>
      <c r="K52" s="158" t="str">
        <f t="shared" si="29"/>
        <v/>
      </c>
      <c r="L52" s="159" t="str">
        <f t="shared" si="29"/>
        <v/>
      </c>
      <c r="M52" s="159" t="str">
        <f t="shared" si="29"/>
        <v/>
      </c>
      <c r="N52" s="158" t="str">
        <f t="shared" si="29"/>
        <v/>
      </c>
      <c r="O52" s="159" t="str">
        <f t="shared" si="29"/>
        <v/>
      </c>
      <c r="P52" s="159" t="str">
        <f t="shared" si="29"/>
        <v/>
      </c>
      <c r="Q52" s="158" t="str">
        <f t="shared" si="29"/>
        <v/>
      </c>
      <c r="R52" s="159" t="str">
        <f t="shared" si="29"/>
        <v/>
      </c>
      <c r="S52" s="159" t="str">
        <f t="shared" si="29"/>
        <v/>
      </c>
    </row>
    <row r="53" spans="2:19" ht="21.75" customHeight="1" collapsed="1" thickTop="1" x14ac:dyDescent="0.2">
      <c r="B53" s="341" t="s">
        <v>231</v>
      </c>
      <c r="C53" s="332"/>
      <c r="D53" s="179" t="s">
        <v>199</v>
      </c>
      <c r="E53" s="161" t="str">
        <f>IF(COUNT(E5,E11,E17,E23,E29,E35,E41,E47)&gt;=1,SUM(E5,E11,E17,E23,E29,E35,E41,E47),"")</f>
        <v/>
      </c>
      <c r="F53" s="161">
        <f t="shared" ref="F53:S53" si="30">IF(COUNT(F5,F11,F17,F23,F29,F35,F41,F47)&gt;=1,SUM(F5,F11,F17,F23,F29,F35,F41,F47),"")</f>
        <v>369</v>
      </c>
      <c r="G53" s="161" t="str">
        <f t="shared" si="30"/>
        <v/>
      </c>
      <c r="H53" s="161" t="str">
        <f t="shared" si="30"/>
        <v/>
      </c>
      <c r="I53" s="161">
        <f t="shared" si="30"/>
        <v>359.1</v>
      </c>
      <c r="J53" s="161" t="str">
        <f t="shared" si="30"/>
        <v/>
      </c>
      <c r="K53" s="161" t="str">
        <f t="shared" si="30"/>
        <v/>
      </c>
      <c r="L53" s="161" t="str">
        <f t="shared" si="30"/>
        <v/>
      </c>
      <c r="M53" s="161" t="str">
        <f t="shared" si="30"/>
        <v/>
      </c>
      <c r="N53" s="161" t="str">
        <f t="shared" si="30"/>
        <v/>
      </c>
      <c r="O53" s="161" t="str">
        <f t="shared" si="30"/>
        <v/>
      </c>
      <c r="P53" s="161" t="str">
        <f t="shared" si="30"/>
        <v/>
      </c>
      <c r="Q53" s="161" t="str">
        <f t="shared" si="30"/>
        <v/>
      </c>
      <c r="R53" s="161" t="str">
        <f t="shared" si="30"/>
        <v/>
      </c>
      <c r="S53" s="161" t="str">
        <f t="shared" si="30"/>
        <v/>
      </c>
    </row>
    <row r="54" spans="2:19" ht="21.75" customHeight="1" x14ac:dyDescent="0.2">
      <c r="B54" s="342"/>
      <c r="C54" s="333"/>
      <c r="D54" s="175" t="s">
        <v>19</v>
      </c>
      <c r="E54" s="161" t="str">
        <f t="shared" ref="E54:S54" si="31">IF(COUNT(E6,E12,E18,E24,E30,E36,E42,E48)&gt;=1,SUM(E6,E12,E18,E24,E30,E36,E42,E48),"")</f>
        <v/>
      </c>
      <c r="F54" s="161" t="str">
        <f t="shared" si="31"/>
        <v/>
      </c>
      <c r="G54" s="161" t="str">
        <f t="shared" si="31"/>
        <v/>
      </c>
      <c r="H54" s="161" t="str">
        <f t="shared" si="31"/>
        <v/>
      </c>
      <c r="I54" s="161" t="str">
        <f t="shared" si="31"/>
        <v/>
      </c>
      <c r="J54" s="161" t="str">
        <f t="shared" si="31"/>
        <v/>
      </c>
      <c r="K54" s="161" t="str">
        <f t="shared" si="31"/>
        <v/>
      </c>
      <c r="L54" s="161" t="str">
        <f t="shared" si="31"/>
        <v/>
      </c>
      <c r="M54" s="161" t="str">
        <f t="shared" si="31"/>
        <v/>
      </c>
      <c r="N54" s="161" t="str">
        <f t="shared" si="31"/>
        <v/>
      </c>
      <c r="O54" s="161" t="str">
        <f t="shared" si="31"/>
        <v/>
      </c>
      <c r="P54" s="161" t="str">
        <f t="shared" si="31"/>
        <v/>
      </c>
      <c r="Q54" s="161" t="str">
        <f t="shared" si="31"/>
        <v/>
      </c>
      <c r="R54" s="161" t="str">
        <f t="shared" si="31"/>
        <v/>
      </c>
      <c r="S54" s="161" t="str">
        <f t="shared" si="31"/>
        <v/>
      </c>
    </row>
    <row r="55" spans="2:19" ht="21.75" customHeight="1" x14ac:dyDescent="0.2">
      <c r="B55" s="342"/>
      <c r="C55" s="333"/>
      <c r="D55" s="175" t="s">
        <v>18</v>
      </c>
      <c r="E55" s="161" t="str">
        <f t="shared" ref="E55:S55" si="32">IF(COUNT(E7,E13,E19,E25,E31,E37,E43,E49)&gt;=1,SUM(E7,E13,E19,E25,E31,E37,E43,E49),"")</f>
        <v/>
      </c>
      <c r="F55" s="161" t="str">
        <f t="shared" si="32"/>
        <v/>
      </c>
      <c r="G55" s="161">
        <f t="shared" si="32"/>
        <v>113.5</v>
      </c>
      <c r="H55" s="161" t="str">
        <f t="shared" si="32"/>
        <v/>
      </c>
      <c r="I55" s="161" t="str">
        <f t="shared" si="32"/>
        <v/>
      </c>
      <c r="J55" s="161">
        <f t="shared" si="32"/>
        <v>113.3</v>
      </c>
      <c r="K55" s="161" t="str">
        <f t="shared" si="32"/>
        <v/>
      </c>
      <c r="L55" s="161" t="str">
        <f t="shared" si="32"/>
        <v/>
      </c>
      <c r="M55" s="161">
        <f t="shared" si="32"/>
        <v>114.9</v>
      </c>
      <c r="N55" s="161" t="str">
        <f t="shared" si="32"/>
        <v/>
      </c>
      <c r="O55" s="161" t="str">
        <f t="shared" si="32"/>
        <v/>
      </c>
      <c r="P55" s="161">
        <f t="shared" si="32"/>
        <v>113.5</v>
      </c>
      <c r="Q55" s="161" t="str">
        <f t="shared" si="32"/>
        <v/>
      </c>
      <c r="R55" s="161" t="str">
        <f t="shared" si="32"/>
        <v/>
      </c>
      <c r="S55" s="161" t="str">
        <f t="shared" si="32"/>
        <v/>
      </c>
    </row>
    <row r="56" spans="2:19" ht="21.75" customHeight="1" x14ac:dyDescent="0.2">
      <c r="B56" s="342"/>
      <c r="C56" s="333"/>
      <c r="D56" s="175" t="s">
        <v>200</v>
      </c>
      <c r="E56" s="161" t="str">
        <f t="shared" ref="E56:S56" si="33">IF(COUNT(E8,E14,E20,E26,E32,E38,E44,E50)&gt;=1,SUM(E8,E14,E20,E26,E32,E38,E44,E50),"")</f>
        <v/>
      </c>
      <c r="F56" s="161" t="str">
        <f t="shared" si="33"/>
        <v/>
      </c>
      <c r="G56" s="161" t="str">
        <f t="shared" si="33"/>
        <v/>
      </c>
      <c r="H56" s="161" t="str">
        <f t="shared" si="33"/>
        <v/>
      </c>
      <c r="I56" s="161" t="str">
        <f t="shared" si="33"/>
        <v/>
      </c>
      <c r="J56" s="161" t="str">
        <f t="shared" si="33"/>
        <v/>
      </c>
      <c r="K56" s="161" t="str">
        <f t="shared" si="33"/>
        <v/>
      </c>
      <c r="L56" s="161" t="str">
        <f t="shared" si="33"/>
        <v/>
      </c>
      <c r="M56" s="161" t="str">
        <f t="shared" si="33"/>
        <v/>
      </c>
      <c r="N56" s="161" t="str">
        <f t="shared" si="33"/>
        <v/>
      </c>
      <c r="O56" s="161" t="str">
        <f t="shared" si="33"/>
        <v/>
      </c>
      <c r="P56" s="161" t="str">
        <f t="shared" si="33"/>
        <v/>
      </c>
      <c r="Q56" s="161" t="str">
        <f t="shared" si="33"/>
        <v/>
      </c>
      <c r="R56" s="161" t="str">
        <f t="shared" si="33"/>
        <v/>
      </c>
      <c r="S56" s="161" t="str">
        <f t="shared" si="33"/>
        <v/>
      </c>
    </row>
    <row r="57" spans="2:19" ht="21.75" customHeight="1" x14ac:dyDescent="0.2">
      <c r="B57" s="342"/>
      <c r="C57" s="333"/>
      <c r="D57" s="77" t="s">
        <v>51</v>
      </c>
      <c r="E57" s="161" t="str">
        <f t="shared" ref="E57:S57" si="34">IF(COUNT(E9,E15,E21,E27,E33,E39,E45,E51)&gt;=1,SUM(E9,E15,E21,E27,E33,E39,E45,E51),"")</f>
        <v/>
      </c>
      <c r="F57" s="161" t="str">
        <f t="shared" si="34"/>
        <v/>
      </c>
      <c r="G57" s="161" t="str">
        <f t="shared" si="34"/>
        <v/>
      </c>
      <c r="H57" s="161" t="str">
        <f t="shared" si="34"/>
        <v/>
      </c>
      <c r="I57" s="161" t="str">
        <f t="shared" si="34"/>
        <v/>
      </c>
      <c r="J57" s="161" t="str">
        <f t="shared" si="34"/>
        <v/>
      </c>
      <c r="K57" s="161" t="str">
        <f t="shared" si="34"/>
        <v/>
      </c>
      <c r="L57" s="161" t="str">
        <f t="shared" si="34"/>
        <v/>
      </c>
      <c r="M57" s="161" t="str">
        <f t="shared" si="34"/>
        <v/>
      </c>
      <c r="N57" s="161" t="str">
        <f t="shared" si="34"/>
        <v/>
      </c>
      <c r="O57" s="161" t="str">
        <f t="shared" si="34"/>
        <v/>
      </c>
      <c r="P57" s="161" t="str">
        <f>IF(COUNT(P9,P15,P21,P27,P33,P39,P45,P51)&gt;=1,SUM(P9,P15,P21,P27,P33,P39,P45,P51),"")</f>
        <v/>
      </c>
      <c r="Q57" s="161" t="str">
        <f t="shared" si="34"/>
        <v/>
      </c>
      <c r="R57" s="161" t="str">
        <f t="shared" si="34"/>
        <v/>
      </c>
      <c r="S57" s="161" t="str">
        <f t="shared" si="34"/>
        <v/>
      </c>
    </row>
    <row r="58" spans="2:19" ht="32.25" customHeight="1" x14ac:dyDescent="0.2">
      <c r="B58" s="343"/>
      <c r="C58" s="334"/>
      <c r="D58" s="77" t="s">
        <v>221</v>
      </c>
      <c r="E58" s="159">
        <f>SUM(E53:E57)</f>
        <v>0</v>
      </c>
      <c r="F58" s="159">
        <f t="shared" ref="F58:S58" si="35">SUM(F53:F57)</f>
        <v>369</v>
      </c>
      <c r="G58" s="159">
        <f t="shared" si="35"/>
        <v>113.5</v>
      </c>
      <c r="H58" s="159">
        <f t="shared" si="35"/>
        <v>0</v>
      </c>
      <c r="I58" s="159">
        <f t="shared" si="35"/>
        <v>359.1</v>
      </c>
      <c r="J58" s="159">
        <f t="shared" si="35"/>
        <v>113.3</v>
      </c>
      <c r="K58" s="159">
        <f t="shared" si="35"/>
        <v>0</v>
      </c>
      <c r="L58" s="159">
        <f t="shared" si="35"/>
        <v>0</v>
      </c>
      <c r="M58" s="159">
        <f t="shared" si="35"/>
        <v>114.9</v>
      </c>
      <c r="N58" s="159">
        <f t="shared" si="35"/>
        <v>0</v>
      </c>
      <c r="O58" s="159">
        <f t="shared" si="35"/>
        <v>0</v>
      </c>
      <c r="P58" s="159">
        <f t="shared" si="35"/>
        <v>113.5</v>
      </c>
      <c r="Q58" s="159">
        <f t="shared" si="35"/>
        <v>0</v>
      </c>
      <c r="R58" s="159">
        <f t="shared" si="35"/>
        <v>0</v>
      </c>
      <c r="S58" s="159">
        <f t="shared" si="35"/>
        <v>0</v>
      </c>
    </row>
    <row r="59" spans="2:19" x14ac:dyDescent="0.2">
      <c r="J59" s="180"/>
    </row>
    <row r="60" spans="2:19" ht="44.5" x14ac:dyDescent="0.2">
      <c r="C60" s="162" t="s">
        <v>259</v>
      </c>
      <c r="D60" s="181"/>
      <c r="E60" s="182"/>
      <c r="F60" s="180"/>
      <c r="G60" s="180" t="s">
        <v>228</v>
      </c>
      <c r="H60" s="183" t="s">
        <v>260</v>
      </c>
      <c r="I60" s="184"/>
      <c r="J60" s="184"/>
      <c r="K60" s="183"/>
      <c r="L60" s="180"/>
      <c r="M60" s="185"/>
      <c r="N60" s="356"/>
      <c r="O60" s="356"/>
      <c r="P60" s="357"/>
      <c r="Q60" s="357"/>
      <c r="R60" s="357"/>
      <c r="S60" s="357"/>
    </row>
    <row r="61" spans="2:19" ht="28.5" customHeight="1" x14ac:dyDescent="0.2">
      <c r="D61" s="81" t="s">
        <v>17</v>
      </c>
      <c r="E61" s="187"/>
      <c r="F61" s="188"/>
      <c r="G61" s="188" t="s">
        <v>520</v>
      </c>
      <c r="H61" s="189"/>
      <c r="I61" s="188"/>
      <c r="J61" s="188"/>
      <c r="K61" s="189"/>
      <c r="L61" s="188"/>
      <c r="M61" s="102"/>
      <c r="N61" s="356"/>
      <c r="O61" s="356"/>
      <c r="P61" s="357"/>
      <c r="Q61" s="357"/>
      <c r="R61" s="357"/>
      <c r="S61" s="357"/>
    </row>
    <row r="62" spans="2:19" ht="28.5" customHeight="1" x14ac:dyDescent="0.2">
      <c r="D62" s="81" t="s">
        <v>19</v>
      </c>
      <c r="E62" s="187"/>
      <c r="F62" s="188"/>
      <c r="G62" s="188"/>
      <c r="H62" s="189"/>
      <c r="I62" s="188"/>
      <c r="J62" s="188"/>
      <c r="K62" s="189"/>
      <c r="L62" s="188"/>
      <c r="M62" s="102"/>
      <c r="N62" s="356"/>
      <c r="O62" s="356"/>
      <c r="P62" s="357"/>
      <c r="Q62" s="357"/>
      <c r="R62" s="357"/>
      <c r="S62" s="357"/>
    </row>
    <row r="63" spans="2:19" ht="28.5" customHeight="1" x14ac:dyDescent="0.2">
      <c r="D63" s="81" t="s">
        <v>18</v>
      </c>
      <c r="E63" s="187"/>
      <c r="F63" s="188"/>
      <c r="G63" s="188" t="s">
        <v>484</v>
      </c>
      <c r="H63" s="189"/>
      <c r="I63" s="188"/>
      <c r="J63" s="188"/>
      <c r="K63" s="189"/>
      <c r="L63" s="188"/>
      <c r="M63" s="102"/>
      <c r="N63" s="356"/>
      <c r="O63" s="356"/>
      <c r="P63" s="357"/>
      <c r="Q63" s="357"/>
      <c r="R63" s="357"/>
      <c r="S63" s="357"/>
    </row>
    <row r="64" spans="2:19" ht="28.5" customHeight="1" x14ac:dyDescent="0.2">
      <c r="D64" s="81" t="s">
        <v>229</v>
      </c>
      <c r="E64" s="187"/>
      <c r="F64" s="188"/>
      <c r="G64" s="188"/>
      <c r="H64" s="189"/>
      <c r="I64" s="188"/>
      <c r="J64" s="188"/>
      <c r="K64" s="189"/>
      <c r="L64" s="188"/>
      <c r="M64" s="102"/>
      <c r="N64" s="356"/>
      <c r="O64" s="356"/>
      <c r="P64" s="357"/>
      <c r="Q64" s="357"/>
      <c r="R64" s="357"/>
      <c r="S64" s="357"/>
    </row>
    <row r="65" spans="4:13" ht="21" customHeight="1" x14ac:dyDescent="0.2">
      <c r="D65" s="186"/>
    </row>
    <row r="66" spans="4:13" ht="18" customHeight="1" x14ac:dyDescent="0.2">
      <c r="D66" s="98" t="s">
        <v>263</v>
      </c>
    </row>
    <row r="67" spans="4:13" ht="21" customHeight="1" x14ac:dyDescent="0.2">
      <c r="D67" s="274" t="s">
        <v>262</v>
      </c>
      <c r="E67" s="353"/>
      <c r="F67" s="354"/>
      <c r="G67" s="354"/>
      <c r="H67" s="354"/>
      <c r="I67" s="354"/>
      <c r="J67" s="354"/>
      <c r="K67" s="354"/>
      <c r="L67" s="354"/>
      <c r="M67" s="355"/>
    </row>
    <row r="68" spans="4:13" ht="23.25" customHeight="1" x14ac:dyDescent="0.2">
      <c r="D68" s="352"/>
      <c r="E68" s="353"/>
      <c r="F68" s="354"/>
      <c r="G68" s="354"/>
      <c r="H68" s="354"/>
      <c r="I68" s="354"/>
      <c r="J68" s="354"/>
      <c r="K68" s="354"/>
      <c r="L68" s="354"/>
      <c r="M68" s="355"/>
    </row>
    <row r="69" spans="4:13" ht="20.25" customHeight="1" x14ac:dyDescent="0.2">
      <c r="D69" s="352"/>
      <c r="E69" s="353"/>
      <c r="F69" s="354"/>
      <c r="G69" s="354"/>
      <c r="H69" s="354"/>
      <c r="I69" s="354"/>
      <c r="J69" s="354"/>
      <c r="K69" s="354"/>
      <c r="L69" s="354"/>
      <c r="M69" s="355"/>
    </row>
    <row r="70" spans="4:13" ht="20.25" customHeight="1" x14ac:dyDescent="0.2">
      <c r="D70" s="262"/>
      <c r="E70" s="353"/>
      <c r="F70" s="354"/>
      <c r="G70" s="354"/>
      <c r="H70" s="354"/>
      <c r="I70" s="354"/>
      <c r="J70" s="354"/>
      <c r="K70" s="354"/>
      <c r="L70" s="354"/>
      <c r="M70" s="355"/>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90" hidden="1" customWidth="1"/>
    <col min="2" max="16384" width="8.7265625" style="190"/>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