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1BBE74B6-6CFC-4FC3-9E85-1B7709D9489E}" xr6:coauthVersionLast="47" xr6:coauthVersionMax="47" xr10:uidLastSave="{00000000-0000-0000-0000-000000000000}"/>
  <bookViews>
    <workbookView xWindow="-110" yWindow="-110" windowWidth="19420" windowHeight="10420" tabRatio="823" firstSheet="1" activeTab="4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5" sheetId="57" r:id="rId7"/>
    <sheet name="ｼｰﾄ6" sheetId="207" r:id="rId8"/>
    <sheet name="目次 (2)" sheetId="229" r:id="rId9"/>
    <sheet name="ｼｰﾄ8" sheetId="230" r:id="rId10"/>
    <sheet name="ｼｰﾄ10" sheetId="231" r:id="rId11"/>
    <sheet name="ｼｰﾄ12" sheetId="232" r:id="rId12"/>
    <sheet name="ｼｰﾄ14" sheetId="233" r:id="rId13"/>
    <sheet name="ｼｰﾄ22" sheetId="234" r:id="rId14"/>
    <sheet name="Sheet1" sheetId="228" state="hidden" r:id="rId15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10">ｼｰﾄ10!$B$1:$J$42</definedName>
    <definedName name="_xlnm.Print_Area" localSheetId="11">ｼｰﾄ12!$B$1:$J$10</definedName>
    <definedName name="_xlnm.Print_Area" localSheetId="12">ｼｰﾄ14!$B$1:$U$20</definedName>
    <definedName name="_xlnm.Print_Area" localSheetId="4">ｼｰﾄ2!$A$1:$N$24</definedName>
    <definedName name="_xlnm.Print_Area" localSheetId="13">ｼｰﾄ22!$A$1:$U$18</definedName>
    <definedName name="_xlnm.Print_Area" localSheetId="5">ｼｰﾄ3!$A$1:$L$70</definedName>
    <definedName name="_xlnm.Print_Area" localSheetId="6">ｼｰﾄ5!$A$1:$H$32</definedName>
    <definedName name="_xlnm.Print_Area" localSheetId="7">ｼｰﾄ6!$A$1:$V$71</definedName>
    <definedName name="_xlnm.Print_Area" localSheetId="9">ｼｰﾄ8!$B$1:$Q$8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21" l="1"/>
  <c r="B2" i="218"/>
  <c r="K17" i="234"/>
  <c r="Q16" i="234"/>
  <c r="P16" i="234"/>
  <c r="O16" i="234"/>
  <c r="N16" i="234"/>
  <c r="M16" i="234"/>
  <c r="L16" i="234"/>
  <c r="K16" i="234"/>
  <c r="J16" i="234"/>
  <c r="I16" i="234"/>
  <c r="H16" i="234"/>
  <c r="G16" i="234"/>
  <c r="F16" i="234"/>
  <c r="R15" i="234"/>
  <c r="R14" i="234"/>
  <c r="S14" i="234" s="1"/>
  <c r="Q13" i="234"/>
  <c r="P13" i="234"/>
  <c r="O13" i="234"/>
  <c r="N13" i="234"/>
  <c r="N17" i="234" s="1"/>
  <c r="M13" i="234"/>
  <c r="L13" i="234"/>
  <c r="K13" i="234"/>
  <c r="J13" i="234"/>
  <c r="I13" i="234"/>
  <c r="H13" i="234"/>
  <c r="G13" i="234"/>
  <c r="F13" i="234"/>
  <c r="F17" i="234" s="1"/>
  <c r="R12" i="234"/>
  <c r="S11" i="234"/>
  <c r="R11" i="234"/>
  <c r="Q10" i="234"/>
  <c r="P10" i="234"/>
  <c r="O10" i="234"/>
  <c r="N10" i="234"/>
  <c r="M10" i="234"/>
  <c r="L10" i="234"/>
  <c r="K10" i="234"/>
  <c r="J10" i="234"/>
  <c r="I10" i="234"/>
  <c r="H10" i="234"/>
  <c r="G10" i="234"/>
  <c r="F10" i="234"/>
  <c r="R9" i="234"/>
  <c r="R8" i="234"/>
  <c r="S8" i="234" s="1"/>
  <c r="S17" i="234" s="1"/>
  <c r="Q7" i="234"/>
  <c r="Q17" i="234" s="1"/>
  <c r="P7" i="234"/>
  <c r="P17" i="234" s="1"/>
  <c r="O7" i="234"/>
  <c r="O17" i="234" s="1"/>
  <c r="N7" i="234"/>
  <c r="M7" i="234"/>
  <c r="M17" i="234" s="1"/>
  <c r="L7" i="234"/>
  <c r="L17" i="234" s="1"/>
  <c r="K7" i="234"/>
  <c r="J7" i="234"/>
  <c r="J17" i="234" s="1"/>
  <c r="I7" i="234"/>
  <c r="I17" i="234" s="1"/>
  <c r="H7" i="234"/>
  <c r="H17" i="234" s="1"/>
  <c r="G7" i="234"/>
  <c r="G17" i="234" s="1"/>
  <c r="F7" i="234"/>
  <c r="R6" i="234"/>
  <c r="S5" i="234"/>
  <c r="R5" i="234"/>
  <c r="R17" i="234" s="1"/>
  <c r="A1" i="234"/>
  <c r="N17" i="233"/>
  <c r="F17" i="233"/>
  <c r="Q16" i="233"/>
  <c r="P16" i="233"/>
  <c r="O16" i="233"/>
  <c r="N16" i="233"/>
  <c r="M16" i="233"/>
  <c r="L16" i="233"/>
  <c r="K16" i="233"/>
  <c r="J16" i="233"/>
  <c r="I16" i="233"/>
  <c r="H16" i="233"/>
  <c r="G16" i="233"/>
  <c r="F16" i="233"/>
  <c r="R15" i="233"/>
  <c r="R14" i="233"/>
  <c r="S14" i="233" s="1"/>
  <c r="Q13" i="233"/>
  <c r="P13" i="233"/>
  <c r="O13" i="233"/>
  <c r="N13" i="233"/>
  <c r="M13" i="233"/>
  <c r="L13" i="233"/>
  <c r="K13" i="233"/>
  <c r="J13" i="233"/>
  <c r="I13" i="233"/>
  <c r="H13" i="233"/>
  <c r="G13" i="233"/>
  <c r="F13" i="233"/>
  <c r="R12" i="233"/>
  <c r="S11" i="233"/>
  <c r="R11" i="233"/>
  <c r="Q10" i="233"/>
  <c r="Q17" i="233" s="1"/>
  <c r="P10" i="233"/>
  <c r="O10" i="233"/>
  <c r="N10" i="233"/>
  <c r="M10" i="233"/>
  <c r="L10" i="233"/>
  <c r="K10" i="233"/>
  <c r="J10" i="233"/>
  <c r="I10" i="233"/>
  <c r="I17" i="233" s="1"/>
  <c r="H10" i="233"/>
  <c r="G10" i="233"/>
  <c r="F10" i="233"/>
  <c r="R9" i="233"/>
  <c r="R8" i="233"/>
  <c r="S8" i="233" s="1"/>
  <c r="Q7" i="233"/>
  <c r="P7" i="233"/>
  <c r="P17" i="233" s="1"/>
  <c r="O7" i="233"/>
  <c r="O17" i="233" s="1"/>
  <c r="N7" i="233"/>
  <c r="M7" i="233"/>
  <c r="M17" i="233" s="1"/>
  <c r="L7" i="233"/>
  <c r="L17" i="233" s="1"/>
  <c r="K7" i="233"/>
  <c r="K17" i="233" s="1"/>
  <c r="J7" i="233"/>
  <c r="J17" i="233" s="1"/>
  <c r="I7" i="233"/>
  <c r="H7" i="233"/>
  <c r="H17" i="233" s="1"/>
  <c r="G7" i="233"/>
  <c r="G17" i="233" s="1"/>
  <c r="F7" i="233"/>
  <c r="R6" i="233"/>
  <c r="R5" i="233"/>
  <c r="S5" i="233" s="1"/>
  <c r="S17" i="233" s="1"/>
  <c r="A1" i="233"/>
  <c r="A1" i="232"/>
  <c r="A1" i="231"/>
  <c r="A1" i="230"/>
  <c r="S22" i="207"/>
  <c r="R17" i="233" l="1"/>
  <c r="S34" i="207"/>
  <c r="R34" i="207"/>
  <c r="Q34" i="207"/>
  <c r="S28" i="207"/>
  <c r="R28" i="207"/>
  <c r="Q28" i="207"/>
  <c r="R22" i="207"/>
  <c r="Q22" i="207"/>
  <c r="S16" i="207"/>
  <c r="R16" i="207"/>
  <c r="Q16" i="207"/>
  <c r="S10" i="207"/>
  <c r="R10" i="207"/>
  <c r="Q10" i="207"/>
  <c r="D13" i="57"/>
  <c r="D11" i="128"/>
  <c r="I52" i="207"/>
  <c r="E53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D66" i="221"/>
  <c r="C66" i="221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G10" i="207"/>
  <c r="F10" i="207"/>
  <c r="E10" i="207"/>
  <c r="J10" i="207"/>
  <c r="I10" i="207"/>
  <c r="H10" i="207"/>
  <c r="M10" i="207"/>
  <c r="L10" i="207"/>
  <c r="K10" i="207"/>
  <c r="P10" i="207"/>
  <c r="O10" i="207"/>
  <c r="N10" i="207"/>
  <c r="F14" i="57"/>
  <c r="E14" i="57"/>
  <c r="D14" i="57"/>
  <c r="F13" i="57"/>
  <c r="E13" i="5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F30" i="57"/>
  <c r="E30" i="57"/>
  <c r="D30" i="57"/>
  <c r="G29" i="57"/>
  <c r="G28" i="57"/>
  <c r="G27" i="57"/>
  <c r="G26" i="57"/>
  <c r="F22" i="57"/>
  <c r="AC11" i="128" s="1"/>
  <c r="E22" i="57"/>
  <c r="AB11" i="128" s="1"/>
  <c r="D22" i="57"/>
  <c r="AA11" i="128" s="1"/>
  <c r="G21" i="57"/>
  <c r="G20" i="57"/>
  <c r="G19" i="57"/>
  <c r="G18" i="57"/>
  <c r="B18" i="57"/>
  <c r="B5" i="57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G22" i="57"/>
  <c r="G30" i="57"/>
  <c r="I78" i="221"/>
  <c r="I66" i="221" l="1"/>
  <c r="Y11" i="128" s="1"/>
</calcChain>
</file>

<file path=xl/sharedStrings.xml><?xml version="1.0" encoding="utf-8"?>
<sst xmlns="http://schemas.openxmlformats.org/spreadsheetml/2006/main" count="1424" uniqueCount="737">
  <si>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</si>
  <si>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</si>
  <si>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</si>
  <si>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</si>
  <si>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</si>
  <si>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</si>
  <si>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</si>
  <si>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</si>
  <si>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</si>
  <si>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</si>
  <si>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</si>
  <si>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</si>
  <si>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</si>
  <si>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</si>
  <si>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</si>
  <si>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</si>
  <si>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4"/>
  </si>
  <si>
    <t>工業用</t>
  </si>
  <si>
    <t>上水道用</t>
  </si>
  <si>
    <t>建築物用</t>
  </si>
  <si>
    <t>観測機関
（事業主体）</t>
    <rPh sb="0" eb="2">
      <t>カンソク</t>
    </rPh>
    <rPh sb="2" eb="4">
      <t>キカン</t>
    </rPh>
    <phoneticPr fontId="5"/>
  </si>
  <si>
    <t>測量距離
（㎞）</t>
    <rPh sb="0" eb="2">
      <t>ソクリョウ</t>
    </rPh>
    <rPh sb="2" eb="4">
      <t>キョリ</t>
    </rPh>
    <phoneticPr fontId="5"/>
  </si>
  <si>
    <t>測量面積
（㎢）</t>
    <rPh sb="0" eb="2">
      <t>ソクリョウ</t>
    </rPh>
    <rPh sb="2" eb="4">
      <t>メンセキ</t>
    </rPh>
    <phoneticPr fontId="5"/>
  </si>
  <si>
    <t>水準点数
（点）</t>
    <rPh sb="0" eb="2">
      <t>スイジュン</t>
    </rPh>
    <rPh sb="2" eb="4">
      <t>テンスウ</t>
    </rPh>
    <phoneticPr fontId="5"/>
  </si>
  <si>
    <t>測量基準日</t>
    <rPh sb="0" eb="2">
      <t>ソクリョウ</t>
    </rPh>
    <rPh sb="2" eb="5">
      <t>キジュンビ</t>
    </rPh>
    <phoneticPr fontId="5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</si>
  <si>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</si>
  <si>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</si>
  <si>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</si>
  <si>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</si>
  <si>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</si>
  <si>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</si>
  <si>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</si>
  <si>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</si>
  <si>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</si>
  <si>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地域名</t>
    <rPh sb="0" eb="2">
      <t>チイキ</t>
    </rPh>
    <rPh sb="2" eb="3">
      <t>メイ</t>
    </rPh>
    <phoneticPr fontId="5"/>
  </si>
  <si>
    <t>管内市町村</t>
    <rPh sb="0" eb="2">
      <t>カンナイ</t>
    </rPh>
    <rPh sb="2" eb="5">
      <t>シチョウソン</t>
    </rPh>
    <phoneticPr fontId="5"/>
  </si>
  <si>
    <t>合　　　計</t>
    <rPh sb="0" eb="1">
      <t>ゴウ</t>
    </rPh>
    <rPh sb="4" eb="5">
      <t>ケイ</t>
    </rPh>
    <phoneticPr fontId="5"/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</si>
  <si>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</si>
  <si>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</si>
  <si>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</si>
  <si>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</si>
  <si>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</si>
  <si>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</si>
  <si>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</si>
  <si>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</si>
  <si>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</si>
  <si>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</si>
  <si>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</si>
  <si>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</si>
  <si>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</si>
  <si>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自治体
（都道府県・指定都市）</t>
  </si>
  <si>
    <t>その他</t>
    <rPh sb="2" eb="3">
      <t>タ</t>
    </rPh>
    <phoneticPr fontId="4"/>
  </si>
  <si>
    <t>地域内での水準点の
累計沈下量</t>
    <phoneticPr fontId="4"/>
  </si>
  <si>
    <t>水準測量
（一級・二級）</t>
    <rPh sb="0" eb="2">
      <t>スイジュン</t>
    </rPh>
    <rPh sb="2" eb="4">
      <t>ソクリョウ</t>
    </rPh>
    <rPh sb="6" eb="8">
      <t>イッキュウ</t>
    </rPh>
    <rPh sb="9" eb="10">
      <t>ニ</t>
    </rPh>
    <rPh sb="10" eb="11">
      <t>キュウ</t>
    </rPh>
    <phoneticPr fontId="5"/>
  </si>
  <si>
    <t>一級水準測量</t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</si>
  <si>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</si>
  <si>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</si>
  <si>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</si>
  <si>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</si>
  <si>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</si>
  <si>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</si>
  <si>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</si>
  <si>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二級水準測量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</si>
  <si>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</si>
  <si>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</si>
  <si>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</si>
  <si>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</si>
  <si>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</si>
  <si>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</si>
  <si>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</si>
  <si>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</si>
  <si>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</si>
  <si>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</si>
  <si>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</si>
  <si>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</si>
  <si>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</si>
  <si>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</si>
  <si>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</si>
  <si>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</si>
  <si>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</si>
  <si>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</si>
  <si>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</si>
  <si>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</si>
  <si>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</si>
  <si>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</si>
  <si>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</si>
  <si>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</si>
  <si>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</si>
  <si>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</si>
  <si>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</si>
  <si>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</si>
  <si>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</si>
  <si>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</si>
  <si>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</si>
  <si>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</si>
  <si>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</si>
  <si>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</si>
  <si>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</si>
  <si>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</si>
  <si>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</si>
  <si>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</si>
  <si>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</si>
  <si>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</si>
  <si>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</si>
  <si>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</si>
  <si>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</si>
  <si>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</si>
  <si>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</si>
  <si>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</si>
  <si>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</si>
  <si>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</si>
  <si>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</si>
  <si>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</si>
  <si>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</si>
  <si>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</si>
  <si>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</si>
  <si>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</si>
  <si>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</si>
  <si>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</si>
  <si>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</si>
  <si>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</si>
  <si>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</si>
  <si>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</si>
  <si>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</si>
  <si>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</si>
  <si>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</si>
  <si>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</si>
  <si>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</si>
  <si>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</si>
  <si>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</si>
  <si>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</si>
  <si>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</si>
  <si>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</si>
  <si>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</si>
  <si>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</si>
  <si>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</si>
  <si>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</si>
  <si>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</si>
  <si>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</si>
  <si>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</si>
  <si>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</si>
  <si>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</si>
  <si>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</si>
  <si>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</si>
  <si>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</si>
  <si>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</si>
  <si>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</si>
  <si>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</si>
  <si>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</si>
  <si>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</si>
  <si>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</si>
  <si>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</si>
  <si>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</si>
  <si>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</si>
  <si>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</si>
  <si>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</si>
  <si>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</si>
  <si>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</si>
  <si>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</si>
  <si>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</si>
  <si>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</si>
  <si>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</si>
  <si>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</si>
  <si>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</si>
  <si>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"/>
  </si>
  <si>
    <t>その他</t>
    <rPh sb="2" eb="3">
      <t>タ</t>
    </rPh>
    <phoneticPr fontId="5"/>
  </si>
  <si>
    <t>合　　　計　（本数）</t>
    <rPh sb="0" eb="1">
      <t>ゴウ</t>
    </rPh>
    <rPh sb="4" eb="5">
      <t>ケイ</t>
    </rPh>
    <rPh sb="7" eb="9">
      <t>ホンスウ</t>
    </rPh>
    <phoneticPr fontId="5"/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</si>
  <si>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</si>
  <si>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</si>
  <si>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</si>
  <si>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</si>
  <si>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</si>
  <si>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</si>
  <si>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</si>
  <si>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</si>
  <si>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</si>
  <si>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</si>
  <si>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</si>
  <si>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</si>
  <si>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</si>
  <si>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</si>
  <si>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</si>
  <si>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</si>
  <si>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</si>
  <si>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</si>
  <si>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</si>
  <si>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</si>
  <si>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</si>
  <si>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</si>
  <si>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</si>
  <si>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</si>
  <si>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</si>
  <si>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</si>
  <si>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自治体
（都道府県・指定都市）</t>
    <phoneticPr fontId="5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</si>
  <si>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</si>
  <si>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</si>
  <si>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</si>
  <si>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</si>
  <si>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</si>
  <si>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</si>
  <si>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</si>
  <si>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</si>
  <si>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</si>
  <si>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</si>
  <si>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</si>
  <si>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</si>
  <si>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</si>
  <si>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</si>
  <si>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</si>
  <si>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</si>
  <si>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</si>
  <si>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</si>
  <si>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</si>
  <si>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</si>
  <si>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</si>
  <si>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</si>
  <si>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</si>
  <si>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</si>
  <si>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</si>
  <si>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</si>
  <si>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</si>
  <si>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</si>
  <si>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</si>
  <si>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</si>
  <si>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</si>
  <si>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</si>
  <si>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</si>
  <si>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</si>
  <si>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</si>
  <si>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</si>
  <si>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</si>
  <si>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</si>
  <si>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</si>
  <si>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</si>
  <si>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</si>
  <si>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</si>
  <si>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</si>
  <si>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</si>
  <si>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</si>
  <si>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</si>
  <si>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</si>
  <si>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</si>
  <si>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</si>
  <si>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</si>
  <si>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</si>
  <si>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</si>
  <si>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</si>
  <si>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</si>
  <si>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</si>
  <si>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</si>
  <si>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</si>
  <si>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</si>
  <si>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</si>
  <si>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</si>
  <si>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</si>
  <si>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</si>
  <si>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</si>
  <si>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</si>
  <si>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</si>
  <si>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</si>
  <si>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</si>
  <si>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</si>
  <si>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</si>
  <si>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</si>
  <si>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</si>
  <si>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</si>
  <si>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</si>
  <si>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</si>
  <si>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</si>
  <si>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</si>
  <si>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</si>
  <si>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</si>
  <si>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</si>
  <si>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</si>
  <si>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</si>
  <si>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</si>
  <si>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</si>
  <si>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</si>
  <si>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</si>
  <si>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</si>
  <si>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</si>
  <si>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</si>
  <si>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</si>
  <si>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</si>
  <si>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</si>
  <si>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</si>
  <si>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</si>
  <si>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</si>
  <si>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</si>
  <si>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</si>
  <si>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</si>
  <si>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</si>
  <si>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</si>
  <si>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</si>
  <si>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</si>
  <si>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</si>
  <si>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</si>
  <si>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</si>
  <si>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</si>
  <si>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</si>
  <si>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</si>
  <si>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</si>
  <si>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</si>
  <si>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</si>
  <si>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</si>
  <si>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</si>
  <si>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</si>
  <si>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</si>
  <si>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</si>
  <si>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</si>
  <si>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</si>
  <si>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</si>
  <si>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</si>
  <si>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</si>
  <si>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</si>
  <si>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</si>
  <si>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</si>
  <si>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</si>
  <si>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</si>
  <si>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</si>
  <si>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</si>
  <si>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</si>
  <si>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</si>
  <si>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</si>
  <si>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</si>
  <si>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５　地盤沈下監視体制（水準測量、観測井戸数）</t>
    <phoneticPr fontId="5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</si>
  <si>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</si>
  <si>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</si>
  <si>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水準測量</t>
    <rPh sb="0" eb="2">
      <t>スイジュン</t>
    </rPh>
    <rPh sb="2" eb="4">
      <t>ソクリョウ</t>
    </rPh>
    <phoneticPr fontId="5"/>
  </si>
  <si>
    <t>調査対象地域以外の地域名</t>
    <rPh sb="0" eb="4">
      <t>チョウサタイショウ</t>
    </rPh>
    <rPh sb="4" eb="6">
      <t>チイキ</t>
    </rPh>
    <rPh sb="6" eb="8">
      <t>イガイ</t>
    </rPh>
    <rPh sb="9" eb="12">
      <t>チイキメイ</t>
    </rPh>
    <phoneticPr fontId="5"/>
  </si>
  <si>
    <t>その他　　　　　　　　</t>
    <rPh sb="2" eb="3">
      <t>タ</t>
    </rPh>
    <phoneticPr fontId="5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</si>
  <si>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</si>
  <si>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</si>
  <si>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</si>
  <si>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</si>
  <si>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</si>
  <si>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</si>
  <si>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</si>
  <si>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</si>
  <si>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</si>
  <si>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</si>
  <si>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</si>
  <si>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</si>
  <si>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</si>
  <si>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</si>
  <si>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</si>
  <si>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</si>
  <si>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</si>
  <si>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</si>
  <si>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</si>
  <si>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</si>
  <si>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</si>
  <si>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</si>
  <si>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</si>
  <si>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</si>
  <si>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</si>
  <si>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</si>
  <si>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</si>
  <si>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</si>
  <si>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</si>
  <si>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</si>
  <si>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</si>
  <si>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</si>
  <si>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</si>
  <si>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</si>
  <si>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</si>
  <si>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</si>
  <si>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</si>
  <si>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</si>
  <si>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</si>
  <si>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</si>
  <si>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</si>
  <si>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</si>
  <si>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</si>
  <si>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</si>
  <si>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</si>
  <si>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</si>
  <si>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</si>
  <si>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</si>
  <si>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</si>
  <si>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</si>
  <si>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</si>
  <si>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</si>
  <si>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</si>
  <si>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</si>
  <si>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</si>
  <si>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</si>
  <si>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</si>
  <si>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</si>
  <si>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</si>
  <si>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</si>
  <si>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</si>
  <si>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</si>
  <si>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</si>
  <si>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</si>
  <si>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</si>
  <si>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</si>
  <si>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</si>
  <si>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</si>
  <si>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</si>
  <si>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</si>
  <si>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</si>
  <si>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</si>
  <si>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</si>
  <si>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</si>
  <si>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</si>
  <si>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</si>
  <si>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</si>
  <si>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</si>
  <si>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</si>
  <si>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</si>
  <si>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</si>
  <si>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</si>
  <si>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</si>
  <si>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</si>
  <si>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</si>
  <si>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</si>
  <si>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</si>
  <si>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</si>
  <si>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</si>
  <si>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</si>
  <si>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</si>
  <si>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</si>
  <si>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</si>
  <si>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</si>
  <si>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</si>
  <si>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</si>
  <si>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</si>
  <si>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</si>
  <si>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</si>
  <si>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</si>
  <si>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</si>
  <si>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</si>
  <si>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</si>
  <si>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</si>
  <si>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</si>
  <si>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</si>
  <si>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</si>
  <si>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</si>
  <si>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</si>
  <si>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</si>
  <si>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</si>
  <si>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</si>
  <si>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</si>
  <si>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</si>
  <si>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</si>
  <si>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</si>
  <si>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</si>
  <si>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</si>
  <si>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</si>
  <si>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</si>
  <si>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</si>
  <si>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千葉市</t>
  </si>
  <si>
    <t>市川市</t>
  </si>
  <si>
    <t>船橋市</t>
  </si>
  <si>
    <t>木更津市</t>
  </si>
  <si>
    <t>野田市</t>
  </si>
  <si>
    <t>成田市</t>
  </si>
  <si>
    <t>佐倉市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</si>
  <si>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</si>
  <si>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</si>
  <si>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</si>
  <si>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</si>
  <si>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</si>
  <si>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</si>
  <si>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</si>
  <si>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君津市</t>
  </si>
  <si>
    <t>富津市</t>
  </si>
  <si>
    <t>浦安市</t>
  </si>
  <si>
    <t>四街道市</t>
  </si>
  <si>
    <t>袖ケ浦市</t>
  </si>
  <si>
    <t>印西市</t>
  </si>
  <si>
    <t>酒々井町</t>
  </si>
  <si>
    <t>栄町</t>
  </si>
  <si>
    <t>芝山町</t>
  </si>
  <si>
    <t>長柄町</t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</si>
  <si>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</si>
  <si>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</si>
  <si>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</si>
  <si>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</si>
  <si>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</si>
  <si>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</si>
  <si>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１．沈下量の基準点は、日本水準原点（所在地：東京都）</t>
    <rPh sb="6" eb="8">
      <t>キジュン</t>
    </rPh>
    <rPh sb="8" eb="9">
      <t>テン</t>
    </rPh>
    <rPh sb="11" eb="13">
      <t>ニホン</t>
    </rPh>
    <rPh sb="13" eb="15">
      <t>スイジュン</t>
    </rPh>
    <rPh sb="15" eb="17">
      <t>ゲンテン</t>
    </rPh>
    <rPh sb="22" eb="25">
      <t>トウキョウト</t>
    </rPh>
    <phoneticPr fontId="4"/>
  </si>
  <si>
    <t>２．測量の基準日：1月1日</t>
    <rPh sb="10" eb="11">
      <t>ガツ</t>
    </rPh>
    <rPh sb="12" eb="13">
      <t>ニチ</t>
    </rPh>
    <phoneticPr fontId="4"/>
  </si>
  <si>
    <t>水位の説明</t>
    <rPh sb="0" eb="2">
      <t>スイイ</t>
    </rPh>
    <rPh sb="3" eb="5">
      <t>セツメイ</t>
    </rPh>
    <phoneticPr fontId="4"/>
  </si>
  <si>
    <t>地下水位は各年平均値（T.P.）</t>
    <rPh sb="0" eb="3">
      <t>チカスイ</t>
    </rPh>
    <rPh sb="3" eb="4">
      <t>イ</t>
    </rPh>
    <rPh sb="5" eb="7">
      <t>カクネン</t>
    </rPh>
    <rPh sb="7" eb="9">
      <t>ヘイキン</t>
    </rPh>
    <rPh sb="9" eb="10">
      <t>チ</t>
    </rPh>
    <phoneticPr fontId="4"/>
  </si>
  <si>
    <t>浦安－3</t>
  </si>
  <si>
    <t>浦安市猫実</t>
  </si>
  <si>
    <t>178.5～195.1</t>
  </si>
  <si>
    <t>千葉県</t>
    <rPh sb="0" eb="3">
      <t>チバケン</t>
    </rPh>
    <phoneticPr fontId="34"/>
  </si>
  <si>
    <t>S40.3</t>
  </si>
  <si>
    <t>船橋－2</t>
  </si>
  <si>
    <t>船橋市湊町</t>
  </si>
  <si>
    <t>172.3～183.6</t>
  </si>
  <si>
    <t>S42.3</t>
  </si>
  <si>
    <t>Ｗ－25</t>
  </si>
  <si>
    <t>136.0～148.0</t>
  </si>
  <si>
    <t>S38.4</t>
  </si>
  <si>
    <t>420.4～453.6</t>
  </si>
  <si>
    <t>S47.3</t>
  </si>
  <si>
    <t>Ｗ－2</t>
  </si>
  <si>
    <t>市原市五井</t>
  </si>
  <si>
    <t>235.8～247.5</t>
  </si>
  <si>
    <t>S35.4</t>
  </si>
  <si>
    <t>〃</t>
  </si>
  <si>
    <t>欠測</t>
    <rPh sb="0" eb="2">
      <t>ケッソク</t>
    </rPh>
    <phoneticPr fontId="4"/>
  </si>
  <si>
    <t>Ｗ－20</t>
  </si>
  <si>
    <t>君津市人見</t>
  </si>
  <si>
    <t>120.0～132.0</t>
  </si>
  <si>
    <t>S38.3</t>
  </si>
  <si>
    <t>Ｗ－32</t>
  </si>
  <si>
    <t>袖ケ浦市久保田</t>
    <rPh sb="0" eb="3">
      <t>ソデガウラ</t>
    </rPh>
    <rPh sb="4" eb="7">
      <t>クボタ</t>
    </rPh>
    <phoneticPr fontId="35"/>
  </si>
  <si>
    <t>238.0～250.0</t>
  </si>
  <si>
    <t>S37.9</t>
  </si>
  <si>
    <t>成田－2</t>
  </si>
  <si>
    <t>内陸Ｗ－3</t>
  </si>
  <si>
    <t>成田市東和田</t>
  </si>
  <si>
    <t>佐倉市石川</t>
  </si>
  <si>
    <t>206.7～239.8</t>
  </si>
  <si>
    <t>100.0～110.0</t>
  </si>
  <si>
    <t>S49.3</t>
  </si>
  <si>
    <t>松戸市</t>
  </si>
  <si>
    <t>白井市</t>
    <rPh sb="2" eb="3">
      <t>シ</t>
    </rPh>
    <phoneticPr fontId="5"/>
  </si>
  <si>
    <t>富里市</t>
    <rPh sb="2" eb="3">
      <t>シ</t>
    </rPh>
    <phoneticPr fontId="5"/>
  </si>
  <si>
    <t>八街市</t>
    <rPh sb="2" eb="3">
      <t>シ</t>
    </rPh>
    <phoneticPr fontId="5"/>
  </si>
  <si>
    <t>東総地域</t>
    <rPh sb="0" eb="1">
      <t>ヒガシ</t>
    </rPh>
    <rPh sb="1" eb="2">
      <t>ソウ</t>
    </rPh>
    <rPh sb="2" eb="4">
      <t>チイキ</t>
    </rPh>
    <phoneticPr fontId="5"/>
  </si>
  <si>
    <t>東葛</t>
    <rPh sb="0" eb="2">
      <t>トウカツ</t>
    </rPh>
    <phoneticPr fontId="4"/>
  </si>
  <si>
    <t>葛南</t>
    <rPh sb="0" eb="2">
      <t>カツナン</t>
    </rPh>
    <phoneticPr fontId="4"/>
  </si>
  <si>
    <t>千葉・市原</t>
    <rPh sb="0" eb="2">
      <t>チバ</t>
    </rPh>
    <rPh sb="3" eb="5">
      <t>イチハラ</t>
    </rPh>
    <phoneticPr fontId="4"/>
  </si>
  <si>
    <t>君津</t>
    <rPh sb="0" eb="2">
      <t>キミツ</t>
    </rPh>
    <phoneticPr fontId="4"/>
  </si>
  <si>
    <t>北総</t>
    <rPh sb="0" eb="2">
      <t>ホクソウ</t>
    </rPh>
    <phoneticPr fontId="4"/>
  </si>
  <si>
    <t>千葉県環境保全条例では、地下水採取者に対し、年度ではなく年単位で地下水採取量の報告</t>
    <rPh sb="0" eb="3">
      <t>チバケン</t>
    </rPh>
    <rPh sb="3" eb="5">
      <t>カンキョウ</t>
    </rPh>
    <rPh sb="5" eb="7">
      <t>ホゼン</t>
    </rPh>
    <rPh sb="7" eb="9">
      <t>ジョウレイ</t>
    </rPh>
    <rPh sb="12" eb="15">
      <t>チカスイ</t>
    </rPh>
    <rPh sb="15" eb="17">
      <t>サイシュ</t>
    </rPh>
    <rPh sb="17" eb="18">
      <t>シャ</t>
    </rPh>
    <rPh sb="19" eb="20">
      <t>タイ</t>
    </rPh>
    <rPh sb="22" eb="23">
      <t>ネン</t>
    </rPh>
    <rPh sb="23" eb="24">
      <t>ド</t>
    </rPh>
    <rPh sb="28" eb="31">
      <t>ネンタンイ</t>
    </rPh>
    <rPh sb="32" eb="35">
      <t>チカスイ</t>
    </rPh>
    <rPh sb="35" eb="37">
      <t>サイシュ</t>
    </rPh>
    <rPh sb="37" eb="38">
      <t>リョウ</t>
    </rPh>
    <rPh sb="39" eb="41">
      <t>ホウコク</t>
    </rPh>
    <phoneticPr fontId="4"/>
  </si>
  <si>
    <t>を求めた上で集計をしているため、本調査票については年単位の集計結果を記載しています。</t>
    <rPh sb="1" eb="2">
      <t>モト</t>
    </rPh>
    <rPh sb="4" eb="5">
      <t>ウエ</t>
    </rPh>
    <rPh sb="6" eb="8">
      <t>シュウケイ</t>
    </rPh>
    <rPh sb="16" eb="17">
      <t>ホン</t>
    </rPh>
    <rPh sb="17" eb="20">
      <t>チョウサヒョウ</t>
    </rPh>
    <rPh sb="25" eb="28">
      <t>ネンタンイ</t>
    </rPh>
    <rPh sb="29" eb="31">
      <t>シュウケイ</t>
    </rPh>
    <rPh sb="31" eb="33">
      <t>ケッカ</t>
    </rPh>
    <rPh sb="34" eb="36">
      <t>キサイ</t>
    </rPh>
    <phoneticPr fontId="4"/>
  </si>
  <si>
    <t>I-3</t>
  </si>
  <si>
    <t>市川市福栄</t>
    <rPh sb="0" eb="3">
      <t>イチカワシ</t>
    </rPh>
    <rPh sb="3" eb="5">
      <t>フクエイ</t>
    </rPh>
    <phoneticPr fontId="4"/>
  </si>
  <si>
    <t>S38～R4</t>
    <phoneticPr fontId="4"/>
  </si>
  <si>
    <t>TM-18</t>
  </si>
  <si>
    <t>富里市高松</t>
    <rPh sb="0" eb="3">
      <t>トミサトシ</t>
    </rPh>
    <rPh sb="3" eb="5">
      <t>タカマツ</t>
    </rPh>
    <phoneticPr fontId="4"/>
  </si>
  <si>
    <t>千葉県</t>
    <rPh sb="0" eb="3">
      <t>チバケン</t>
    </rPh>
    <phoneticPr fontId="4"/>
  </si>
  <si>
    <t>S61～R4</t>
  </si>
  <si>
    <t>S61～R4</t>
    <phoneticPr fontId="4"/>
  </si>
  <si>
    <t>H30～R4</t>
    <phoneticPr fontId="4"/>
  </si>
  <si>
    <t>R4</t>
    <phoneticPr fontId="4"/>
  </si>
  <si>
    <t>千葉ー１</t>
    <rPh sb="0" eb="2">
      <t>チバ</t>
    </rPh>
    <phoneticPr fontId="4"/>
  </si>
  <si>
    <t>千葉市若葉区東寺山町</t>
    <rPh sb="0" eb="3">
      <t>チバシ</t>
    </rPh>
    <rPh sb="3" eb="6">
      <t>ワカバク</t>
    </rPh>
    <rPh sb="6" eb="7">
      <t>ヒガシ</t>
    </rPh>
    <rPh sb="7" eb="10">
      <t>テラヤマチョウ</t>
    </rPh>
    <phoneticPr fontId="4"/>
  </si>
  <si>
    <t>千葉市</t>
    <rPh sb="0" eb="3">
      <t>チバシ</t>
    </rPh>
    <phoneticPr fontId="4"/>
  </si>
  <si>
    <t>千葉市中央区末広</t>
    <phoneticPr fontId="4"/>
  </si>
  <si>
    <t>-</t>
  </si>
  <si>
    <t>千葉県（観測のみ）</t>
    <rPh sb="0" eb="3">
      <t>チバケン</t>
    </rPh>
    <rPh sb="4" eb="6">
      <t>カンソク</t>
    </rPh>
    <phoneticPr fontId="34"/>
  </si>
  <si>
    <t>工業用水法による井戸使用状況報告、県・市条例による地下水採取量報告</t>
    <rPh sb="0" eb="2">
      <t>コウギョウ</t>
    </rPh>
    <rPh sb="2" eb="4">
      <t>ヨウスイ</t>
    </rPh>
    <rPh sb="4" eb="5">
      <t>ホウ</t>
    </rPh>
    <rPh sb="8" eb="10">
      <t>イド</t>
    </rPh>
    <rPh sb="10" eb="12">
      <t>シヨウ</t>
    </rPh>
    <rPh sb="12" eb="14">
      <t>ジョウキョウ</t>
    </rPh>
    <rPh sb="14" eb="16">
      <t>ホウコク</t>
    </rPh>
    <rPh sb="17" eb="18">
      <t>ケン</t>
    </rPh>
    <rPh sb="19" eb="20">
      <t>シ</t>
    </rPh>
    <rPh sb="20" eb="22">
      <t>ジョウレイ</t>
    </rPh>
    <rPh sb="25" eb="28">
      <t>チカスイ</t>
    </rPh>
    <rPh sb="28" eb="30">
      <t>サイシュ</t>
    </rPh>
    <rPh sb="30" eb="31">
      <t>リョウ</t>
    </rPh>
    <rPh sb="31" eb="33">
      <t>ホウコク</t>
    </rPh>
    <phoneticPr fontId="4"/>
  </si>
  <si>
    <t>ビル用水法による地下水採取量報告、県・市条例による地下水採取量報告</t>
    <rPh sb="2" eb="4">
      <t>ヨウスイ</t>
    </rPh>
    <rPh sb="4" eb="5">
      <t>ホウ</t>
    </rPh>
    <rPh sb="8" eb="11">
      <t>チカスイ</t>
    </rPh>
    <rPh sb="11" eb="13">
      <t>サイシュ</t>
    </rPh>
    <rPh sb="13" eb="14">
      <t>リョウ</t>
    </rPh>
    <rPh sb="14" eb="16">
      <t>ホウコク</t>
    </rPh>
    <rPh sb="17" eb="18">
      <t>ケン</t>
    </rPh>
    <rPh sb="20" eb="22">
      <t>ジョウレイ</t>
    </rPh>
    <rPh sb="25" eb="28">
      <t>チカスイ</t>
    </rPh>
    <rPh sb="28" eb="30">
      <t>サイシュ</t>
    </rPh>
    <rPh sb="30" eb="31">
      <t>リョウ</t>
    </rPh>
    <rPh sb="31" eb="33">
      <t>ホウコク</t>
    </rPh>
    <phoneticPr fontId="4"/>
  </si>
  <si>
    <t>県・市条例による地下水採取量報告</t>
    <rPh sb="0" eb="1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4" eb="16">
      <t>ホウコク</t>
    </rPh>
    <phoneticPr fontId="4"/>
  </si>
  <si>
    <t>主な水準点における過去10年の沈下量経年変化</t>
  </si>
  <si>
    <t>６．</t>
  </si>
  <si>
    <t>７．</t>
  </si>
  <si>
    <t>地下水採取規制に関する条例等</t>
    <rPh sb="0" eb="3">
      <t>チカスイ</t>
    </rPh>
    <rPh sb="3" eb="5">
      <t>サイシュ</t>
    </rPh>
    <rPh sb="5" eb="7">
      <t>キセイ</t>
    </rPh>
    <rPh sb="8" eb="9">
      <t>カン</t>
    </rPh>
    <rPh sb="11" eb="13">
      <t>ジョウレイ</t>
    </rPh>
    <rPh sb="13" eb="14">
      <t>トウ</t>
    </rPh>
    <phoneticPr fontId="4"/>
  </si>
  <si>
    <t>１７．</t>
  </si>
  <si>
    <t>１８．</t>
  </si>
  <si>
    <t>１９．</t>
  </si>
  <si>
    <t>２０．</t>
  </si>
  <si>
    <t>２１．</t>
  </si>
  <si>
    <t>２２．</t>
  </si>
  <si>
    <t>８　工業用水法第５条第２項の適用状況</t>
    <phoneticPr fontId="4"/>
  </si>
  <si>
    <t>番　号</t>
    <phoneticPr fontId="4"/>
  </si>
  <si>
    <t>受理日</t>
  </si>
  <si>
    <t>氏名
（名称）</t>
    <phoneticPr fontId="4"/>
  </si>
  <si>
    <t>井戸の
設置場所</t>
    <phoneticPr fontId="4"/>
  </si>
  <si>
    <t>井戸の
設置年月日</t>
    <phoneticPr fontId="4"/>
  </si>
  <si>
    <t>ｽﾄﾚｰﾅｰの位置
（地表面下ｍ）</t>
    <phoneticPr fontId="4"/>
  </si>
  <si>
    <t>揚水機の吐出口
断面積 (㎠)</t>
    <phoneticPr fontId="4"/>
  </si>
  <si>
    <t>採取量 (㎥/日)</t>
    <rPh sb="0" eb="2">
      <t>サイシュ</t>
    </rPh>
    <phoneticPr fontId="4"/>
  </si>
  <si>
    <t>主たる
用途</t>
    <phoneticPr fontId="4"/>
  </si>
  <si>
    <t>業　種</t>
    <phoneticPr fontId="4"/>
  </si>
  <si>
    <t>許可理由</t>
    <phoneticPr fontId="4"/>
  </si>
  <si>
    <t>許可
年月日</t>
    <rPh sb="3" eb="6">
      <t>ネンガッピ</t>
    </rPh>
    <phoneticPr fontId="4"/>
  </si>
  <si>
    <t>許可
番号</t>
    <phoneticPr fontId="4"/>
  </si>
  <si>
    <t>許可
内容</t>
    <phoneticPr fontId="4"/>
  </si>
  <si>
    <t>許可
基準</t>
    <phoneticPr fontId="4"/>
  </si>
  <si>
    <t>許可前</t>
  </si>
  <si>
    <t>許可</t>
  </si>
  <si>
    <t>昭和電工マテリアルズ株式会社
五井事業所</t>
    <rPh sb="0" eb="2">
      <t>ショウワ</t>
    </rPh>
    <rPh sb="2" eb="4">
      <t>デンコウ</t>
    </rPh>
    <rPh sb="10" eb="14">
      <t>カブシキガイシャ</t>
    </rPh>
    <rPh sb="15" eb="17">
      <t>ゴイ</t>
    </rPh>
    <rPh sb="17" eb="20">
      <t>ジギョウショ</t>
    </rPh>
    <phoneticPr fontId="38"/>
  </si>
  <si>
    <t>市原市五井南海岸14番地</t>
    <rPh sb="0" eb="3">
      <t>イチハラシ</t>
    </rPh>
    <rPh sb="3" eb="5">
      <t>ゴイ</t>
    </rPh>
    <rPh sb="5" eb="6">
      <t>ミナミ</t>
    </rPh>
    <rPh sb="6" eb="8">
      <t>カイガン</t>
    </rPh>
    <rPh sb="10" eb="12">
      <t>バンチ</t>
    </rPh>
    <phoneticPr fontId="38"/>
  </si>
  <si>
    <t>―</t>
  </si>
  <si>
    <t>209～242</t>
  </si>
  <si>
    <t>１８０㎥/月</t>
    <rPh sb="5" eb="6">
      <t>ツキ</t>
    </rPh>
    <phoneticPr fontId="38"/>
  </si>
  <si>
    <t>工業用水道の
長時間断水時
の保安用</t>
  </si>
  <si>
    <t>製造業</t>
    <rPh sb="0" eb="3">
      <t>セイゾウギョウ</t>
    </rPh>
    <phoneticPr fontId="38"/>
  </si>
  <si>
    <t>Ｒ４井千第１号</t>
    <rPh sb="2" eb="3">
      <t>イ</t>
    </rPh>
    <rPh sb="3" eb="4">
      <t>セン</t>
    </rPh>
    <rPh sb="4" eb="5">
      <t>ダイ</t>
    </rPh>
    <rPh sb="6" eb="7">
      <t>ゴウ</t>
    </rPh>
    <phoneticPr fontId="38"/>
  </si>
  <si>
    <t>株式会社ＪＥＲＡ
姉崎火力発電所</t>
    <rPh sb="0" eb="4">
      <t>カブシキガイシャ</t>
    </rPh>
    <rPh sb="9" eb="11">
      <t>アネサキ</t>
    </rPh>
    <rPh sb="11" eb="13">
      <t>カリョク</t>
    </rPh>
    <rPh sb="13" eb="15">
      <t>ハツデン</t>
    </rPh>
    <rPh sb="15" eb="16">
      <t>ショ</t>
    </rPh>
    <phoneticPr fontId="38"/>
  </si>
  <si>
    <t>市原市姉崎海岸３番地</t>
    <rPh sb="0" eb="3">
      <t>イチハラシ</t>
    </rPh>
    <rPh sb="3" eb="5">
      <t>アネサキ</t>
    </rPh>
    <rPh sb="5" eb="7">
      <t>カイガン</t>
    </rPh>
    <rPh sb="8" eb="10">
      <t>バンチ</t>
    </rPh>
    <phoneticPr fontId="38"/>
  </si>
  <si>
    <t>276～287
387～409</t>
  </si>
  <si>
    <t>０㎥/月</t>
    <rPh sb="3" eb="4">
      <t>ツキ</t>
    </rPh>
    <phoneticPr fontId="38"/>
  </si>
  <si>
    <t>電気供給業</t>
    <rPh sb="0" eb="2">
      <t>デンキ</t>
    </rPh>
    <rPh sb="2" eb="4">
      <t>キョウキュウ</t>
    </rPh>
    <rPh sb="4" eb="5">
      <t>ギョウ</t>
    </rPh>
    <phoneticPr fontId="38"/>
  </si>
  <si>
    <t>Ｒ４井千第２号</t>
    <rPh sb="2" eb="3">
      <t>イ</t>
    </rPh>
    <rPh sb="3" eb="4">
      <t>セン</t>
    </rPh>
    <rPh sb="4" eb="5">
      <t>ダイ</t>
    </rPh>
    <rPh sb="6" eb="7">
      <t>ゴウ</t>
    </rPh>
    <phoneticPr fontId="38"/>
  </si>
  <si>
    <t>257.5～281.5
380.5～392.5</t>
    <phoneticPr fontId="4"/>
  </si>
  <si>
    <t>54㎥/月</t>
    <rPh sb="4" eb="5">
      <t>ツキ</t>
    </rPh>
    <phoneticPr fontId="38"/>
  </si>
  <si>
    <t>R4井千第３号</t>
    <rPh sb="2" eb="3">
      <t>セイ</t>
    </rPh>
    <rPh sb="3" eb="4">
      <t>セン</t>
    </rPh>
    <rPh sb="4" eb="5">
      <t>ダイ</t>
    </rPh>
    <rPh sb="6" eb="7">
      <t>ゴウ</t>
    </rPh>
    <phoneticPr fontId="38"/>
  </si>
  <si>
    <t>（注）（）内は、それぞれ許可井戸を含み、工業用水法第５条第２項の適用前の合計量を記入すること</t>
  </si>
  <si>
    <t>１０　工業用水法第９条に基づく届出書受理状況</t>
    <phoneticPr fontId="4"/>
  </si>
  <si>
    <t>許可又は
届出番号</t>
    <rPh sb="2" eb="3">
      <t>マタ</t>
    </rPh>
    <phoneticPr fontId="4"/>
  </si>
  <si>
    <t>許可又は
届出年月日</t>
    <rPh sb="2" eb="3">
      <t>マタ</t>
    </rPh>
    <phoneticPr fontId="4"/>
  </si>
  <si>
    <t>氏名（名称）</t>
  </si>
  <si>
    <t>住 　所</t>
    <phoneticPr fontId="4"/>
  </si>
  <si>
    <t>変更の内容</t>
  </si>
  <si>
    <t>変更年月日</t>
  </si>
  <si>
    <t>変更理由</t>
  </si>
  <si>
    <t>変更前</t>
  </si>
  <si>
    <t>変更後</t>
  </si>
  <si>
    <t>29井千第１号</t>
    <rPh sb="2" eb="3">
      <t>イ</t>
    </rPh>
    <rPh sb="3" eb="4">
      <t>セン</t>
    </rPh>
    <rPh sb="4" eb="5">
      <t>ダイ</t>
    </rPh>
    <rPh sb="6" eb="7">
      <t>ゴウ</t>
    </rPh>
    <phoneticPr fontId="4"/>
  </si>
  <si>
    <t>昭和電工マテリアルズ株式会社</t>
    <rPh sb="0" eb="2">
      <t>ショウワ</t>
    </rPh>
    <rPh sb="2" eb="4">
      <t>デンコウ</t>
    </rPh>
    <rPh sb="10" eb="14">
      <t>カブシキガイシャ</t>
    </rPh>
    <phoneticPr fontId="4"/>
  </si>
  <si>
    <t>千葉県市原市五井南海岸１４番地</t>
    <rPh sb="0" eb="3">
      <t>チバケン</t>
    </rPh>
    <rPh sb="3" eb="6">
      <t>イチハラシ</t>
    </rPh>
    <rPh sb="6" eb="8">
      <t>ゴイ</t>
    </rPh>
    <rPh sb="8" eb="9">
      <t>ミナミ</t>
    </rPh>
    <rPh sb="9" eb="11">
      <t>カイガン</t>
    </rPh>
    <rPh sb="13" eb="15">
      <t>バンチ</t>
    </rPh>
    <phoneticPr fontId="4"/>
  </si>
  <si>
    <t>事業所長　</t>
    <rPh sb="0" eb="2">
      <t>ジギョウ</t>
    </rPh>
    <rPh sb="2" eb="4">
      <t>ショチョウ</t>
    </rPh>
    <phoneticPr fontId="4"/>
  </si>
  <si>
    <t>事業所長　</t>
    <rPh sb="0" eb="3">
      <t>ジギョウショ</t>
    </rPh>
    <rPh sb="3" eb="4">
      <t>チョウ</t>
    </rPh>
    <phoneticPr fontId="4"/>
  </si>
  <si>
    <t>人事異動</t>
    <rPh sb="0" eb="2">
      <t>ジンジ</t>
    </rPh>
    <rPh sb="2" eb="4">
      <t>イドウ</t>
    </rPh>
    <phoneticPr fontId="4"/>
  </si>
  <si>
    <t>R3井千第56号</t>
    <rPh sb="2" eb="3">
      <t>イ</t>
    </rPh>
    <rPh sb="3" eb="4">
      <t>セン</t>
    </rPh>
    <rPh sb="4" eb="5">
      <t>ダイ</t>
    </rPh>
    <rPh sb="7" eb="8">
      <t>ゴウ</t>
    </rPh>
    <phoneticPr fontId="4"/>
  </si>
  <si>
    <t xml:space="preserve">丸善石油化学株式会社
</t>
    <rPh sb="0" eb="2">
      <t>マルゼン</t>
    </rPh>
    <rPh sb="2" eb="4">
      <t>セキユ</t>
    </rPh>
    <rPh sb="4" eb="6">
      <t>カガク</t>
    </rPh>
    <rPh sb="6" eb="10">
      <t>カブシキガイシャ</t>
    </rPh>
    <phoneticPr fontId="4"/>
  </si>
  <si>
    <t>千葉県市原市五井南海岸３番</t>
    <rPh sb="0" eb="3">
      <t>チバケン</t>
    </rPh>
    <rPh sb="3" eb="6">
      <t>イチハラシ</t>
    </rPh>
    <rPh sb="6" eb="8">
      <t>ゴイ</t>
    </rPh>
    <rPh sb="8" eb="9">
      <t>ミナミ</t>
    </rPh>
    <rPh sb="9" eb="11">
      <t>カイガン</t>
    </rPh>
    <rPh sb="12" eb="13">
      <t>バン</t>
    </rPh>
    <phoneticPr fontId="4"/>
  </si>
  <si>
    <t>代表取締役社長</t>
    <rPh sb="0" eb="2">
      <t>ダイヒョウ</t>
    </rPh>
    <rPh sb="2" eb="5">
      <t>トリシマリヤク</t>
    </rPh>
    <rPh sb="5" eb="7">
      <t>シャチョウ</t>
    </rPh>
    <phoneticPr fontId="4"/>
  </si>
  <si>
    <t>人事異動</t>
  </si>
  <si>
    <t>R3井千第57号</t>
    <rPh sb="2" eb="3">
      <t>イ</t>
    </rPh>
    <rPh sb="3" eb="4">
      <t>セン</t>
    </rPh>
    <rPh sb="4" eb="5">
      <t>ダイ</t>
    </rPh>
    <rPh sb="7" eb="8">
      <t>ゴウ</t>
    </rPh>
    <phoneticPr fontId="4"/>
  </si>
  <si>
    <t>丸善石油化学株式会社</t>
    <rPh sb="0" eb="2">
      <t>マルゼン</t>
    </rPh>
    <rPh sb="2" eb="4">
      <t>セキユ</t>
    </rPh>
    <rPh sb="4" eb="6">
      <t>カガク</t>
    </rPh>
    <rPh sb="6" eb="8">
      <t>カブシキ</t>
    </rPh>
    <rPh sb="8" eb="9">
      <t>カイ</t>
    </rPh>
    <phoneticPr fontId="4"/>
  </si>
  <si>
    <t>R3井千第37号</t>
    <rPh sb="2" eb="3">
      <t>イ</t>
    </rPh>
    <rPh sb="3" eb="4">
      <t>セン</t>
    </rPh>
    <rPh sb="4" eb="5">
      <t>ダイ</t>
    </rPh>
    <rPh sb="7" eb="8">
      <t>ゴウ</t>
    </rPh>
    <phoneticPr fontId="4"/>
  </si>
  <si>
    <t>丸善石油化学株式会社</t>
    <rPh sb="0" eb="2">
      <t>マルゼン</t>
    </rPh>
    <rPh sb="2" eb="4">
      <t>セキユ</t>
    </rPh>
    <rPh sb="4" eb="6">
      <t>カガク</t>
    </rPh>
    <rPh sb="6" eb="10">
      <t>カブシキガイシャ</t>
    </rPh>
    <phoneticPr fontId="4"/>
  </si>
  <si>
    <t>R3井千第38号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</si>
  <si>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R3井千第10号</t>
    <rPh sb="2" eb="3">
      <t>イ</t>
    </rPh>
    <rPh sb="3" eb="4">
      <t>セン</t>
    </rPh>
    <rPh sb="4" eb="5">
      <t>ダイ</t>
    </rPh>
    <rPh sb="7" eb="8">
      <t>ゴウ</t>
    </rPh>
    <phoneticPr fontId="4"/>
  </si>
  <si>
    <t>住友化学株式会社</t>
    <rPh sb="0" eb="2">
      <t>スミトモ</t>
    </rPh>
    <rPh sb="2" eb="4">
      <t>カガク</t>
    </rPh>
    <rPh sb="4" eb="8">
      <t>カブシキガイシャ</t>
    </rPh>
    <phoneticPr fontId="4"/>
  </si>
  <si>
    <t>千葉県市原市姉崎海岸５番地１</t>
    <rPh sb="0" eb="3">
      <t>チバケン</t>
    </rPh>
    <rPh sb="3" eb="6">
      <t>イチハラシ</t>
    </rPh>
    <rPh sb="6" eb="8">
      <t>アネサキ</t>
    </rPh>
    <rPh sb="8" eb="10">
      <t>カイガン</t>
    </rPh>
    <rPh sb="11" eb="13">
      <t>バンチ</t>
    </rPh>
    <phoneticPr fontId="4"/>
  </si>
  <si>
    <t>執行役員千葉工場長</t>
    <rPh sb="0" eb="2">
      <t>シッコウ</t>
    </rPh>
    <rPh sb="2" eb="4">
      <t>ヤクイン</t>
    </rPh>
    <rPh sb="4" eb="6">
      <t>チバ</t>
    </rPh>
    <rPh sb="6" eb="9">
      <t>コウジョウチョウ</t>
    </rPh>
    <phoneticPr fontId="4"/>
  </si>
  <si>
    <t>常務執行役員千葉工場長</t>
    <rPh sb="0" eb="2">
      <t>ジョウム</t>
    </rPh>
    <rPh sb="2" eb="4">
      <t>シッコウ</t>
    </rPh>
    <rPh sb="4" eb="6">
      <t>ヤクイン</t>
    </rPh>
    <rPh sb="6" eb="8">
      <t>チバ</t>
    </rPh>
    <rPh sb="8" eb="11">
      <t>コウジョウチョウ</t>
    </rPh>
    <phoneticPr fontId="4"/>
  </si>
  <si>
    <t>昇格</t>
    <rPh sb="0" eb="2">
      <t>ショウカク</t>
    </rPh>
    <phoneticPr fontId="4"/>
  </si>
  <si>
    <t>R3井千第11号</t>
    <rPh sb="2" eb="3">
      <t>イ</t>
    </rPh>
    <rPh sb="3" eb="4">
      <t>セン</t>
    </rPh>
    <rPh sb="4" eb="5">
      <t>ダイ</t>
    </rPh>
    <rPh sb="7" eb="8">
      <t>ゴウ</t>
    </rPh>
    <phoneticPr fontId="4"/>
  </si>
  <si>
    <t>住友化学株式会社</t>
    <phoneticPr fontId="4"/>
  </si>
  <si>
    <t>R3井千第12号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</si>
  <si>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R3井千第13号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</si>
  <si>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R3井千第59号</t>
    <rPh sb="2" eb="3">
      <t>イ</t>
    </rPh>
    <rPh sb="3" eb="4">
      <t>セン</t>
    </rPh>
    <rPh sb="4" eb="5">
      <t>ダイ</t>
    </rPh>
    <rPh sb="7" eb="8">
      <t>ゴウ</t>
    </rPh>
    <phoneticPr fontId="4"/>
  </si>
  <si>
    <t>株式会社日立産機システム</t>
    <rPh sb="0" eb="4">
      <t>カブシキガイシャ</t>
    </rPh>
    <rPh sb="4" eb="6">
      <t>ヒタチ</t>
    </rPh>
    <rPh sb="6" eb="7">
      <t>サン</t>
    </rPh>
    <rPh sb="7" eb="8">
      <t>キ</t>
    </rPh>
    <phoneticPr fontId="4"/>
  </si>
  <si>
    <t>千葉県習志野市東習志野７－１－１</t>
    <rPh sb="0" eb="3">
      <t>チバケン</t>
    </rPh>
    <rPh sb="3" eb="7">
      <t>ナラシノシ</t>
    </rPh>
    <rPh sb="7" eb="8">
      <t>ヒガシ</t>
    </rPh>
    <rPh sb="8" eb="11">
      <t>ナラシノ</t>
    </rPh>
    <phoneticPr fontId="4"/>
  </si>
  <si>
    <t>所長</t>
    <rPh sb="0" eb="2">
      <t>ショチョウ</t>
    </rPh>
    <phoneticPr fontId="4"/>
  </si>
  <si>
    <t>R3井千第52号</t>
    <rPh sb="2" eb="3">
      <t>イ</t>
    </rPh>
    <rPh sb="3" eb="4">
      <t>セン</t>
    </rPh>
    <rPh sb="4" eb="5">
      <t>ダイ</t>
    </rPh>
    <rPh sb="7" eb="8">
      <t>ゴウ</t>
    </rPh>
    <phoneticPr fontId="4"/>
  </si>
  <si>
    <t>富士電機株式会社</t>
    <rPh sb="0" eb="2">
      <t>フジ</t>
    </rPh>
    <rPh sb="2" eb="4">
      <t>デンキ</t>
    </rPh>
    <rPh sb="4" eb="6">
      <t>カブシキ</t>
    </rPh>
    <rPh sb="6" eb="8">
      <t>カイシャ</t>
    </rPh>
    <phoneticPr fontId="4"/>
  </si>
  <si>
    <t>千葉県市原市八街海岸通７番地</t>
    <rPh sb="0" eb="3">
      <t>チバケン</t>
    </rPh>
    <rPh sb="3" eb="6">
      <t>イチハラシ</t>
    </rPh>
    <rPh sb="6" eb="8">
      <t>ヤチマタ</t>
    </rPh>
    <rPh sb="8" eb="10">
      <t>カイガン</t>
    </rPh>
    <rPh sb="10" eb="11">
      <t>ツウ</t>
    </rPh>
    <rPh sb="12" eb="13">
      <t>バン</t>
    </rPh>
    <rPh sb="13" eb="14">
      <t>チ</t>
    </rPh>
    <phoneticPr fontId="4"/>
  </si>
  <si>
    <t>代表取締役異動</t>
    <rPh sb="0" eb="2">
      <t>ダイヒョウ</t>
    </rPh>
    <rPh sb="2" eb="5">
      <t>トリシマリヤク</t>
    </rPh>
    <rPh sb="5" eb="7">
      <t>イドウ</t>
    </rPh>
    <phoneticPr fontId="4"/>
  </si>
  <si>
    <t>R3井千第39号</t>
    <rPh sb="2" eb="3">
      <t>イ</t>
    </rPh>
    <rPh sb="3" eb="4">
      <t>セン</t>
    </rPh>
    <rPh sb="4" eb="5">
      <t>ダイ</t>
    </rPh>
    <rPh sb="7" eb="8">
      <t>ゴウ</t>
    </rPh>
    <phoneticPr fontId="4"/>
  </si>
  <si>
    <t>株式会社ＪＥＲＡ</t>
    <rPh sb="0" eb="4">
      <t>カブシキガイシャ</t>
    </rPh>
    <phoneticPr fontId="4"/>
  </si>
  <si>
    <t>千葉県市原市五井南海岸１番地</t>
    <rPh sb="0" eb="3">
      <t>チバケン</t>
    </rPh>
    <rPh sb="3" eb="6">
      <t>イチハラシ</t>
    </rPh>
    <rPh sb="6" eb="8">
      <t>ゴイ</t>
    </rPh>
    <rPh sb="8" eb="9">
      <t>ミナミ</t>
    </rPh>
    <rPh sb="9" eb="11">
      <t>カイガン</t>
    </rPh>
    <rPh sb="12" eb="14">
      <t>バンチ</t>
    </rPh>
    <phoneticPr fontId="4"/>
  </si>
  <si>
    <t>五井火力発電所長</t>
    <rPh sb="0" eb="2">
      <t>ゴイ</t>
    </rPh>
    <rPh sb="2" eb="4">
      <t>カリョク</t>
    </rPh>
    <rPh sb="4" eb="6">
      <t>ハツデン</t>
    </rPh>
    <rPh sb="6" eb="7">
      <t>ショ</t>
    </rPh>
    <rPh sb="7" eb="8">
      <t>ナガ</t>
    </rPh>
    <phoneticPr fontId="4"/>
  </si>
  <si>
    <t>R3井千第54号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</si>
  <si>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R3井千第40号</t>
  </si>
  <si>
    <t>出光興産株式会社</t>
    <rPh sb="0" eb="2">
      <t>イデミツ</t>
    </rPh>
    <rPh sb="2" eb="4">
      <t>コウサン</t>
    </rPh>
    <rPh sb="4" eb="8">
      <t>カブシキガイシャ</t>
    </rPh>
    <phoneticPr fontId="4"/>
  </si>
  <si>
    <t>東京都千代田区大手町一丁目２番１号</t>
    <rPh sb="0" eb="2">
      <t>トウキョウ</t>
    </rPh>
    <rPh sb="2" eb="3">
      <t>ト</t>
    </rPh>
    <rPh sb="3" eb="7">
      <t>チヨダク</t>
    </rPh>
    <rPh sb="7" eb="10">
      <t>オオテマチ</t>
    </rPh>
    <rPh sb="10" eb="11">
      <t>イチ</t>
    </rPh>
    <rPh sb="11" eb="13">
      <t>チョウメ</t>
    </rPh>
    <rPh sb="14" eb="15">
      <t>バン</t>
    </rPh>
    <rPh sb="16" eb="17">
      <t>ゴウ</t>
    </rPh>
    <phoneticPr fontId="4"/>
  </si>
  <si>
    <t>執行役員所長　</t>
    <rPh sb="0" eb="2">
      <t>シッコウ</t>
    </rPh>
    <rPh sb="2" eb="4">
      <t>ヤクイン</t>
    </rPh>
    <rPh sb="4" eb="6">
      <t>ショチョウ</t>
    </rPh>
    <phoneticPr fontId="4"/>
  </si>
  <si>
    <t>R3井千第41号</t>
  </si>
  <si>
    <t>執行役員所長</t>
    <rPh sb="0" eb="2">
      <t>シッコウ</t>
    </rPh>
    <rPh sb="2" eb="4">
      <t>ヤクイン</t>
    </rPh>
    <rPh sb="4" eb="6">
      <t>ショチョウ</t>
    </rPh>
    <phoneticPr fontId="4"/>
  </si>
  <si>
    <t>R3井千第42号</t>
  </si>
  <si>
    <t>R3井千第43号</t>
  </si>
  <si>
    <t>R3井千第44号</t>
  </si>
  <si>
    <t>R3井千第45号</t>
  </si>
  <si>
    <t>R3井千第46号</t>
  </si>
  <si>
    <t>R3井千第８号</t>
    <rPh sb="2" eb="3">
      <t>イ</t>
    </rPh>
    <rPh sb="3" eb="4">
      <t>セン</t>
    </rPh>
    <rPh sb="4" eb="5">
      <t>ダイ</t>
    </rPh>
    <rPh sb="6" eb="7">
      <t>ゴウ</t>
    </rPh>
    <phoneticPr fontId="4"/>
  </si>
  <si>
    <t>日本燐酸株式会社</t>
    <rPh sb="0" eb="2">
      <t>ニホン</t>
    </rPh>
    <rPh sb="2" eb="4">
      <t>リンサン</t>
    </rPh>
    <rPh sb="4" eb="8">
      <t>カブシキガイシャ</t>
    </rPh>
    <phoneticPr fontId="4"/>
  </si>
  <si>
    <t>千葉県袖ケ浦市北袖１４番地</t>
    <rPh sb="0" eb="3">
      <t>チバケン</t>
    </rPh>
    <rPh sb="3" eb="7">
      <t>ソデガウラシ</t>
    </rPh>
    <rPh sb="7" eb="8">
      <t>キタ</t>
    </rPh>
    <rPh sb="8" eb="9">
      <t>ソデ</t>
    </rPh>
    <rPh sb="11" eb="13">
      <t>バンチ</t>
    </rPh>
    <phoneticPr fontId="4"/>
  </si>
  <si>
    <t>役員改選</t>
    <rPh sb="0" eb="2">
      <t>ヤクイン</t>
    </rPh>
    <rPh sb="2" eb="4">
      <t>カイセン</t>
    </rPh>
    <phoneticPr fontId="4"/>
  </si>
  <si>
    <t>R3井千第９号</t>
    <rPh sb="2" eb="3">
      <t>イ</t>
    </rPh>
    <rPh sb="3" eb="4">
      <t>セン</t>
    </rPh>
    <rPh sb="4" eb="5">
      <t>ダイ</t>
    </rPh>
    <rPh sb="6" eb="7">
      <t>ゴウ</t>
    </rPh>
    <phoneticPr fontId="4"/>
  </si>
  <si>
    <t>R3井千第53号</t>
    <rPh sb="2" eb="3">
      <t>イ</t>
    </rPh>
    <rPh sb="3" eb="4">
      <t>セン</t>
    </rPh>
    <rPh sb="4" eb="5">
      <t>ダイ</t>
    </rPh>
    <rPh sb="7" eb="8">
      <t>ゴウ</t>
    </rPh>
    <phoneticPr fontId="4"/>
  </si>
  <si>
    <t>デュポン・東レ・スペシャルティ・マテリアル株式会社</t>
    <rPh sb="5" eb="6">
      <t>トウ</t>
    </rPh>
    <rPh sb="21" eb="25">
      <t>カブシキガイシャ</t>
    </rPh>
    <phoneticPr fontId="4"/>
  </si>
  <si>
    <t>東京都品川区東品川２丁目２番２４号</t>
    <rPh sb="0" eb="2">
      <t>トウキョウ</t>
    </rPh>
    <rPh sb="2" eb="3">
      <t>ト</t>
    </rPh>
    <rPh sb="3" eb="6">
      <t>シナガワク</t>
    </rPh>
    <rPh sb="6" eb="9">
      <t>ヒガシシナガワ</t>
    </rPh>
    <rPh sb="10" eb="12">
      <t>チョウメ</t>
    </rPh>
    <rPh sb="13" eb="14">
      <t>バン</t>
    </rPh>
    <rPh sb="16" eb="17">
      <t>ゴウ</t>
    </rPh>
    <phoneticPr fontId="4"/>
  </si>
  <si>
    <t>R3井千第26号</t>
    <rPh sb="2" eb="3">
      <t>イ</t>
    </rPh>
    <rPh sb="3" eb="4">
      <t>セン</t>
    </rPh>
    <rPh sb="4" eb="5">
      <t>ダイ</t>
    </rPh>
    <rPh sb="7" eb="8">
      <t>ゴウ</t>
    </rPh>
    <phoneticPr fontId="4"/>
  </si>
  <si>
    <t>AGC株式会社</t>
    <rPh sb="3" eb="7">
      <t>カブシキガイシャ</t>
    </rPh>
    <phoneticPr fontId="4"/>
  </si>
  <si>
    <t>市原市五井南海岸10番地</t>
    <rPh sb="0" eb="3">
      <t>イチハラシ</t>
    </rPh>
    <rPh sb="3" eb="5">
      <t>ゴイ</t>
    </rPh>
    <rPh sb="5" eb="6">
      <t>ミナミ</t>
    </rPh>
    <rPh sb="6" eb="8">
      <t>カイガン</t>
    </rPh>
    <rPh sb="10" eb="11">
      <t>バン</t>
    </rPh>
    <rPh sb="11" eb="12">
      <t>チ</t>
    </rPh>
    <phoneticPr fontId="4"/>
  </si>
  <si>
    <t>千葉工場長</t>
    <rPh sb="0" eb="2">
      <t>チバ</t>
    </rPh>
    <rPh sb="2" eb="5">
      <t>コウジョウチョウ</t>
    </rPh>
    <phoneticPr fontId="4"/>
  </si>
  <si>
    <t>R3井千第27号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</si>
  <si>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R3井千第28号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</si>
  <si>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R3井千第29号</t>
    <rPh sb="2" eb="3">
      <t>イ</t>
    </rPh>
    <rPh sb="3" eb="4">
      <t>セン</t>
    </rPh>
    <rPh sb="4" eb="5">
      <t>ダイ</t>
    </rPh>
    <rPh sb="7" eb="8">
      <t>ゴウ</t>
    </rPh>
    <phoneticPr fontId="4"/>
  </si>
  <si>
    <t>R2井千第１号</t>
    <rPh sb="2" eb="3">
      <t>イ</t>
    </rPh>
    <rPh sb="3" eb="4">
      <t>セン</t>
    </rPh>
    <rPh sb="4" eb="5">
      <t>ダイ</t>
    </rPh>
    <rPh sb="6" eb="7">
      <t>ゴウ</t>
    </rPh>
    <phoneticPr fontId="4"/>
  </si>
  <si>
    <t>合同酒精株式会社</t>
    <rPh sb="0" eb="2">
      <t>ゴウドウ</t>
    </rPh>
    <rPh sb="2" eb="4">
      <t>シュセイ</t>
    </rPh>
    <rPh sb="4" eb="8">
      <t>カブシキガイシャ</t>
    </rPh>
    <phoneticPr fontId="4"/>
  </si>
  <si>
    <t>松戸市上本郷字仲原２５０番地</t>
    <rPh sb="0" eb="3">
      <t>マツドシ</t>
    </rPh>
    <rPh sb="3" eb="4">
      <t>カミ</t>
    </rPh>
    <rPh sb="4" eb="6">
      <t>ホンゴウ</t>
    </rPh>
    <rPh sb="6" eb="7">
      <t>アザ</t>
    </rPh>
    <rPh sb="7" eb="9">
      <t>ナカハラ</t>
    </rPh>
    <rPh sb="12" eb="13">
      <t>バン</t>
    </rPh>
    <rPh sb="13" eb="14">
      <t>チ</t>
    </rPh>
    <phoneticPr fontId="4"/>
  </si>
  <si>
    <t>工場長</t>
    <rPh sb="0" eb="2">
      <t>コウジョウ</t>
    </rPh>
    <rPh sb="2" eb="3">
      <t>チョウ</t>
    </rPh>
    <phoneticPr fontId="4"/>
  </si>
  <si>
    <t>R4井千第1号</t>
    <rPh sb="2" eb="3">
      <t>イ</t>
    </rPh>
    <rPh sb="3" eb="4">
      <t>セン</t>
    </rPh>
    <rPh sb="4" eb="5">
      <t>ダイ</t>
    </rPh>
    <rPh sb="6" eb="7">
      <t>ゴウ</t>
    </rPh>
    <phoneticPr fontId="4"/>
  </si>
  <si>
    <t>株式会社　レゾナック</t>
    <rPh sb="0" eb="4">
      <t>カブシキガイシャ</t>
    </rPh>
    <phoneticPr fontId="4"/>
  </si>
  <si>
    <t>市原市五井南海岸1４番地</t>
    <rPh sb="0" eb="3">
      <t>イチハラシ</t>
    </rPh>
    <rPh sb="3" eb="5">
      <t>ゴイ</t>
    </rPh>
    <rPh sb="5" eb="6">
      <t>ミナミ</t>
    </rPh>
    <rPh sb="6" eb="8">
      <t>カイガン</t>
    </rPh>
    <rPh sb="10" eb="11">
      <t>バン</t>
    </rPh>
    <rPh sb="11" eb="12">
      <t>チ</t>
    </rPh>
    <phoneticPr fontId="4"/>
  </si>
  <si>
    <t>昭和電工マテリアルズ株式会社
東京都千代田区丸の内１丁目９番２号
事業所長</t>
    <rPh sb="0" eb="2">
      <t>ショウワ</t>
    </rPh>
    <rPh sb="2" eb="4">
      <t>デンコウ</t>
    </rPh>
    <rPh sb="10" eb="14">
      <t>カブシキガイシャ</t>
    </rPh>
    <rPh sb="15" eb="17">
      <t>トウキョウ</t>
    </rPh>
    <rPh sb="17" eb="18">
      <t>ト</t>
    </rPh>
    <rPh sb="18" eb="22">
      <t>チヨダク</t>
    </rPh>
    <rPh sb="22" eb="23">
      <t>マル</t>
    </rPh>
    <rPh sb="24" eb="25">
      <t>ウチ</t>
    </rPh>
    <rPh sb="26" eb="28">
      <t>チョウメ</t>
    </rPh>
    <rPh sb="29" eb="30">
      <t>バン</t>
    </rPh>
    <rPh sb="31" eb="32">
      <t>ゴウ</t>
    </rPh>
    <rPh sb="33" eb="36">
      <t>ジギョウショ</t>
    </rPh>
    <rPh sb="36" eb="37">
      <t>チョウ</t>
    </rPh>
    <phoneticPr fontId="4"/>
  </si>
  <si>
    <t>株式会社レゾナック
東京都港区芝大門一丁目１３－９
事業所長</t>
    <rPh sb="0" eb="4">
      <t>カブシキガイシャ</t>
    </rPh>
    <rPh sb="10" eb="12">
      <t>トウキョウ</t>
    </rPh>
    <rPh sb="12" eb="13">
      <t>ト</t>
    </rPh>
    <rPh sb="13" eb="15">
      <t>ミナトク</t>
    </rPh>
    <rPh sb="15" eb="18">
      <t>シバダイモン</t>
    </rPh>
    <rPh sb="18" eb="19">
      <t>１</t>
    </rPh>
    <rPh sb="19" eb="20">
      <t>チョウ</t>
    </rPh>
    <rPh sb="20" eb="21">
      <t>メ</t>
    </rPh>
    <rPh sb="26" eb="29">
      <t>ジギョウショ</t>
    </rPh>
    <rPh sb="29" eb="30">
      <t>チョウ</t>
    </rPh>
    <phoneticPr fontId="4"/>
  </si>
  <si>
    <t>社名変更
本社移転
人事異動</t>
    <rPh sb="0" eb="2">
      <t>シャメイ</t>
    </rPh>
    <rPh sb="2" eb="4">
      <t>ヘンコウ</t>
    </rPh>
    <rPh sb="5" eb="7">
      <t>ホンシャ</t>
    </rPh>
    <rPh sb="7" eb="9">
      <t>イテン</t>
    </rPh>
    <rPh sb="10" eb="12">
      <t>ジンジ</t>
    </rPh>
    <rPh sb="12" eb="14">
      <t>イドウ</t>
    </rPh>
    <phoneticPr fontId="4"/>
  </si>
  <si>
    <t>R3井千第47号</t>
    <rPh sb="2" eb="3">
      <t>イ</t>
    </rPh>
    <rPh sb="3" eb="4">
      <t>セン</t>
    </rPh>
    <rPh sb="4" eb="5">
      <t>ダイ</t>
    </rPh>
    <rPh sb="7" eb="8">
      <t>ゴウ</t>
    </rPh>
    <phoneticPr fontId="4"/>
  </si>
  <si>
    <t>DIC株式会社</t>
    <rPh sb="3" eb="7">
      <t>カブシキガイシャ</t>
    </rPh>
    <phoneticPr fontId="4"/>
  </si>
  <si>
    <t>市原市八幡海岸通１２番地</t>
    <rPh sb="0" eb="3">
      <t>イチハラシ</t>
    </rPh>
    <rPh sb="3" eb="7">
      <t>ヤワタカイガン</t>
    </rPh>
    <rPh sb="7" eb="8">
      <t>ツウ</t>
    </rPh>
    <rPh sb="10" eb="12">
      <t>バンチ</t>
    </rPh>
    <phoneticPr fontId="4"/>
  </si>
  <si>
    <t>工場長</t>
    <rPh sb="0" eb="3">
      <t>コウジョウチョウ</t>
    </rPh>
    <phoneticPr fontId="4"/>
  </si>
  <si>
    <t>R3井千第48号</t>
    <rPh sb="2" eb="3">
      <t>イ</t>
    </rPh>
    <rPh sb="3" eb="4">
      <t>セン</t>
    </rPh>
    <rPh sb="4" eb="5">
      <t>ダイ</t>
    </rPh>
    <rPh sb="7" eb="8">
      <t>ゴウ</t>
    </rPh>
    <phoneticPr fontId="4"/>
  </si>
  <si>
    <t>R3井千第49号</t>
    <rPh sb="2" eb="3">
      <t>イ</t>
    </rPh>
    <rPh sb="3" eb="4">
      <t>セン</t>
    </rPh>
    <rPh sb="4" eb="5">
      <t>ダイ</t>
    </rPh>
    <rPh sb="7" eb="8">
      <t>ゴウ</t>
    </rPh>
    <phoneticPr fontId="4"/>
  </si>
  <si>
    <t>１２　工業用水法第11条に基づく届出書受理状況</t>
    <phoneticPr fontId="4"/>
  </si>
  <si>
    <t>番　号</t>
    <rPh sb="0" eb="1">
      <t>バン</t>
    </rPh>
    <rPh sb="2" eb="3">
      <t>ゴウ</t>
    </rPh>
    <phoneticPr fontId="4"/>
  </si>
  <si>
    <t>住 所</t>
    <phoneticPr fontId="4"/>
  </si>
  <si>
    <t>廃止年月日</t>
  </si>
  <si>
    <t>廃止の内容</t>
  </si>
  <si>
    <t>丸善石油化学株式会社</t>
    <rPh sb="0" eb="2">
      <t>マルゼン</t>
    </rPh>
    <rPh sb="2" eb="6">
      <t>セキユカガク</t>
    </rPh>
    <rPh sb="6" eb="10">
      <t>カブシキガイシャ</t>
    </rPh>
    <phoneticPr fontId="4"/>
  </si>
  <si>
    <t>東京都中央区入船二丁目</t>
    <rPh sb="0" eb="3">
      <t>トウキョウト</t>
    </rPh>
    <rPh sb="3" eb="6">
      <t>チュウオウク</t>
    </rPh>
    <rPh sb="6" eb="8">
      <t>イリフネ</t>
    </rPh>
    <rPh sb="8" eb="11">
      <t>ニチョウメ</t>
    </rPh>
    <phoneticPr fontId="4"/>
  </si>
  <si>
    <t>地下水採取廃止のため</t>
    <rPh sb="0" eb="3">
      <t>チカスイ</t>
    </rPh>
    <rPh sb="3" eb="5">
      <t>サイシュ</t>
    </rPh>
    <rPh sb="5" eb="7">
      <t>ハイシ</t>
    </rPh>
    <phoneticPr fontId="4"/>
  </si>
  <si>
    <t>１４　工業用水法第24条の規定に基づく井戸使用状況報告</t>
    <phoneticPr fontId="4"/>
  </si>
  <si>
    <t>指定地域名</t>
    <phoneticPr fontId="4"/>
  </si>
  <si>
    <t>許可件数</t>
    <rPh sb="0" eb="2">
      <t>キョカ</t>
    </rPh>
    <rPh sb="2" eb="4">
      <t>ケンスウ</t>
    </rPh>
    <phoneticPr fontId="4"/>
  </si>
  <si>
    <t>井戸本数</t>
    <phoneticPr fontId="4"/>
  </si>
  <si>
    <t>令和４年度月別採取量  (㎥/日）</t>
    <rPh sb="5" eb="6">
      <t>ツキ</t>
    </rPh>
    <rPh sb="15" eb="16">
      <t>ニチ</t>
    </rPh>
    <phoneticPr fontId="4"/>
  </si>
  <si>
    <t>1年間合計</t>
    <rPh sb="1" eb="3">
      <t>ネンカン</t>
    </rPh>
    <rPh sb="3" eb="5">
      <t>ゴウケイ</t>
    </rPh>
    <phoneticPr fontId="4"/>
  </si>
  <si>
    <t>1日平均
(㎥/日)</t>
    <phoneticPr fontId="4"/>
  </si>
  <si>
    <t>前年度
1日平均
(㎥/日)</t>
    <phoneticPr fontId="4"/>
  </si>
  <si>
    <t>月間採取量(㎥）</t>
    <rPh sb="0" eb="2">
      <t>ゲッカン</t>
    </rPh>
    <rPh sb="2" eb="4">
      <t>サイシュ</t>
    </rPh>
    <rPh sb="4" eb="5">
      <t>リョウ</t>
    </rPh>
    <phoneticPr fontId="4"/>
  </si>
  <si>
    <t>月間稼働日数</t>
    <rPh sb="0" eb="2">
      <t>ゲッカン</t>
    </rPh>
    <rPh sb="2" eb="4">
      <t>カドウ</t>
    </rPh>
    <rPh sb="4" eb="5">
      <t>ヒ</t>
    </rPh>
    <rPh sb="5" eb="6">
      <t>スウ</t>
    </rPh>
    <phoneticPr fontId="4"/>
  </si>
  <si>
    <t>小　計</t>
    <rPh sb="0" eb="1">
      <t>ショウ</t>
    </rPh>
    <rPh sb="2" eb="3">
      <t>ケイ</t>
    </rPh>
    <phoneticPr fontId="4"/>
  </si>
  <si>
    <t>月別日当採取量</t>
    <rPh sb="0" eb="2">
      <t>ツキベツ</t>
    </rPh>
    <rPh sb="2" eb="4">
      <t>ヒア</t>
    </rPh>
    <rPh sb="4" eb="7">
      <t>サイシュリョウ</t>
    </rPh>
    <phoneticPr fontId="4"/>
  </si>
  <si>
    <t>月別日当り採取量
合計</t>
    <rPh sb="0" eb="2">
      <t>ツキベツ</t>
    </rPh>
    <rPh sb="2" eb="4">
      <t>ヒア</t>
    </rPh>
    <rPh sb="5" eb="7">
      <t>サイシュ</t>
    </rPh>
    <rPh sb="7" eb="8">
      <t>リョウ</t>
    </rPh>
    <rPh sb="9" eb="10">
      <t>ゴウ</t>
    </rPh>
    <rPh sb="10" eb="11">
      <t>ケイ</t>
    </rPh>
    <phoneticPr fontId="4"/>
  </si>
  <si>
    <t>２２　ビル用水法第13条の規定に基づく井戸使用状況報告</t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</si>
  <si>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</si>
  <si>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</si>
  <si>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</si>
  <si>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</si>
  <si>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</si>
  <si>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</si>
  <si>
    <t>野田－1</t>
  </si>
  <si>
    <t>松戸－1</t>
  </si>
  <si>
    <t>野田市みずき</t>
  </si>
  <si>
    <t>松戸市新松戸北</t>
    <rPh sb="3" eb="6">
      <t>シンマツド</t>
    </rPh>
    <rPh sb="6" eb="7">
      <t>キタ</t>
    </rPh>
    <phoneticPr fontId="4"/>
  </si>
  <si>
    <t xml:space="preserve">8.81 </t>
  </si>
  <si>
    <t xml:space="preserve">4.36 </t>
  </si>
  <si>
    <t>221.3～243.4</t>
  </si>
  <si>
    <t>210.5～232.5</t>
  </si>
  <si>
    <t xml:space="preserve">-10.90 </t>
  </si>
  <si>
    <t xml:space="preserve">-14.21 </t>
  </si>
  <si>
    <t>-10.69</t>
  </si>
  <si>
    <t xml:space="preserve">-14.02 </t>
  </si>
  <si>
    <t xml:space="preserve">-10.52 </t>
  </si>
  <si>
    <t>-13.95</t>
  </si>
  <si>
    <t>-10.73</t>
  </si>
  <si>
    <t>-13.84</t>
  </si>
  <si>
    <t xml:space="preserve">-10.72 </t>
  </si>
  <si>
    <t xml:space="preserve">-13.84 </t>
  </si>
  <si>
    <t xml:space="preserve">-10.34 </t>
  </si>
  <si>
    <t xml:space="preserve">-13.44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</si>
</sst>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[$-411]ge\.m\.d;@"/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3" formatCode="#,##0_);[Red]\(#,##0\)"/>
    <numFmt numFmtId="184" formatCode="#,##0.00_);[Red]\(#,##0.00\)"/>
    <numFmt numFmtId="185" formatCode="0_ "/>
    <numFmt numFmtId="186" formatCode="#,##0.0_);[Red]\(#,##0.0\)"/>
    <numFmt numFmtId="187" formatCode="#,##0.0_ "/>
    <numFmt numFmtId="188" formatCode="General&quot;m3/月&quot;"/>
    <numFmt numFmtId="189" formatCode="#,##0.00_);\(#,##0.00\)"/>
    <numFmt numFmtId="190" formatCode="#,##0.00_ 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8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32" applyNumberFormat="0" applyFont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30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479">
    <xf numFmtId="0" fontId="0" fillId="0" borderId="0" xfId="0">
      <alignment vertical="center"/>
    </xf>
    <xf numFmtId="0" fontId="32" fillId="0" borderId="0" xfId="55" applyFont="1" applyProtection="1">
      <alignment vertical="center"/>
      <protection locked="0"/>
    </xf>
    <xf numFmtId="0" fontId="50" fillId="0" borderId="0" xfId="55" applyFont="1" applyAlignment="1" applyProtection="1">
      <alignment horizontal="left" vertical="center"/>
      <protection locked="0"/>
    </xf>
    <xf numFmtId="0" fontId="51" fillId="0" borderId="0" xfId="55" applyFont="1" applyAlignment="1" applyProtection="1">
      <alignment horizontal="left" vertical="center"/>
      <protection locked="0"/>
    </xf>
    <xf numFmtId="0" fontId="51" fillId="0" borderId="0" xfId="55" applyFont="1" applyAlignment="1" applyProtection="1">
      <alignment horizontal="center" vertical="center"/>
      <protection locked="0"/>
    </xf>
    <xf numFmtId="0" fontId="51" fillId="0" borderId="0" xfId="55" applyFont="1" applyProtection="1">
      <alignment vertical="center"/>
      <protection locked="0"/>
    </xf>
    <xf numFmtId="0" fontId="42" fillId="0" borderId="6" xfId="55" applyFont="1" applyBorder="1" applyAlignment="1">
      <alignment horizontal="centerContinuous" vertical="center" wrapText="1"/>
    </xf>
    <xf numFmtId="0" fontId="42" fillId="0" borderId="8" xfId="55" applyFont="1" applyBorder="1" applyAlignment="1">
      <alignment horizontal="centerContinuous" vertical="center"/>
    </xf>
    <xf numFmtId="0" fontId="42" fillId="0" borderId="1" xfId="61" applyFont="1" applyBorder="1" applyAlignment="1">
      <alignment horizontal="center" vertical="center" wrapText="1"/>
    </xf>
    <xf numFmtId="0" fontId="42" fillId="0" borderId="18" xfId="55" applyFont="1" applyBorder="1" applyAlignment="1">
      <alignment vertical="center" wrapText="1"/>
    </xf>
    <xf numFmtId="0" fontId="32" fillId="0" borderId="0" xfId="61" applyFont="1" applyAlignment="1">
      <alignment horizontal="center" vertical="center"/>
    </xf>
    <xf numFmtId="0" fontId="42" fillId="0" borderId="20" xfId="55" applyFont="1" applyBorder="1">
      <alignment vertical="center"/>
    </xf>
    <xf numFmtId="0" fontId="32" fillId="0" borderId="14" xfId="61" applyFont="1" applyBorder="1" applyAlignment="1">
      <alignment horizontal="center" vertical="top"/>
    </xf>
    <xf numFmtId="0" fontId="42" fillId="0" borderId="4" xfId="55" applyFont="1" applyBorder="1" applyAlignment="1">
      <alignment horizontal="center" vertical="center" wrapText="1"/>
    </xf>
    <xf numFmtId="0" fontId="42" fillId="0" borderId="19" xfId="55" applyFont="1" applyBorder="1" applyAlignment="1">
      <alignment horizontal="center" vertical="center" wrapText="1"/>
    </xf>
    <xf numFmtId="0" fontId="32" fillId="0" borderId="0" xfId="55" applyFont="1">
      <alignment vertical="center"/>
    </xf>
    <xf numFmtId="0" fontId="53" fillId="0" borderId="14" xfId="55" applyFont="1" applyBorder="1" applyAlignment="1">
      <alignment horizontal="center" vertical="center"/>
    </xf>
    <xf numFmtId="0" fontId="32" fillId="0" borderId="0" xfId="61" applyFont="1" applyAlignment="1">
      <alignment horizontal="center" vertical="top"/>
    </xf>
    <xf numFmtId="0" fontId="32" fillId="0" borderId="14" xfId="55" applyFont="1" applyBorder="1">
      <alignment vertical="center"/>
    </xf>
    <xf numFmtId="0" fontId="26" fillId="0" borderId="1" xfId="55" applyFont="1" applyBorder="1" applyAlignment="1">
      <alignment horizontal="left" vertical="top" wrapText="1"/>
    </xf>
    <xf numFmtId="0" fontId="26" fillId="0" borderId="1" xfId="55" applyFont="1" applyBorder="1" applyAlignment="1">
      <alignment horizontal="center" vertical="top" wrapText="1"/>
    </xf>
    <xf numFmtId="0" fontId="26" fillId="0" borderId="6" xfId="55" applyFont="1" applyBorder="1" applyAlignment="1">
      <alignment horizontal="centerContinuous" vertical="top" wrapText="1"/>
    </xf>
    <xf numFmtId="0" fontId="26" fillId="0" borderId="8" xfId="55" applyFont="1" applyBorder="1" applyAlignment="1">
      <alignment horizontal="centerContinuous" vertical="top" wrapText="1"/>
    </xf>
    <xf numFmtId="0" fontId="26" fillId="0" borderId="5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/>
    </xf>
    <xf numFmtId="0" fontId="26" fillId="0" borderId="1" xfId="55" applyFont="1" applyBorder="1" applyAlignment="1">
      <alignment vertical="top"/>
    </xf>
    <xf numFmtId="0" fontId="32" fillId="0" borderId="0" xfId="55" applyFont="1" applyAlignment="1">
      <alignment vertical="center" wrapText="1"/>
    </xf>
    <xf numFmtId="0" fontId="26" fillId="0" borderId="6" xfId="55" applyFont="1" applyBorder="1" applyAlignment="1">
      <alignment horizontal="center" vertical="top" wrapText="1"/>
    </xf>
    <xf numFmtId="185" fontId="32" fillId="0" borderId="1" xfId="55" applyNumberFormat="1" applyFont="1" applyBorder="1" applyAlignment="1" applyProtection="1">
      <alignment horizontal="center" vertical="center"/>
      <protection locked="0"/>
    </xf>
    <xf numFmtId="0" fontId="26" fillId="0" borderId="1" xfId="55" applyFont="1" applyBorder="1" applyAlignment="1">
      <alignment horizontal="center" vertical="center" wrapText="1"/>
    </xf>
    <xf numFmtId="181" fontId="26" fillId="0" borderId="1" xfId="33" applyNumberFormat="1" applyFont="1" applyFill="1" applyBorder="1" applyAlignment="1" applyProtection="1">
      <alignment horizontal="center" vertical="center" wrapText="1"/>
    </xf>
    <xf numFmtId="182" fontId="26" fillId="0" borderId="1" xfId="55" applyNumberFormat="1" applyFont="1" applyBorder="1" applyAlignment="1">
      <alignment horizontal="center" vertical="center" wrapText="1"/>
    </xf>
    <xf numFmtId="181" fontId="26" fillId="0" borderId="1" xfId="55" applyNumberFormat="1" applyFont="1" applyBorder="1" applyAlignment="1">
      <alignment horizontal="center" vertical="center" wrapText="1"/>
    </xf>
    <xf numFmtId="181" fontId="26" fillId="0" borderId="6" xfId="55" applyNumberFormat="1" applyFont="1" applyBorder="1" applyAlignment="1">
      <alignment horizontal="center" vertical="center" wrapText="1"/>
    </xf>
    <xf numFmtId="177" fontId="26" fillId="0" borderId="6" xfId="55" applyNumberFormat="1" applyFont="1" applyBorder="1" applyAlignment="1">
      <alignment horizontal="center" vertical="center" wrapText="1"/>
    </xf>
    <xf numFmtId="0" fontId="26" fillId="0" borderId="6" xfId="55" applyFont="1" applyBorder="1" applyAlignment="1">
      <alignment horizontal="center" vertical="center" wrapText="1"/>
    </xf>
    <xf numFmtId="49" fontId="32" fillId="0" borderId="0" xfId="55" applyNumberFormat="1" applyFont="1" applyAlignment="1" applyProtection="1">
      <alignment horizontal="center" vertical="center"/>
      <protection locked="0"/>
    </xf>
    <xf numFmtId="0" fontId="32" fillId="0" borderId="0" xfId="55" applyFont="1" applyAlignment="1" applyProtection="1">
      <alignment horizontal="center" vertical="center"/>
      <protection locked="0"/>
    </xf>
    <xf numFmtId="0" fontId="42" fillId="0" borderId="0" xfId="55" applyFont="1" applyProtection="1">
      <alignment vertical="center"/>
      <protection locked="0"/>
    </xf>
    <xf numFmtId="180" fontId="42" fillId="0" borderId="0" xfId="55" applyNumberFormat="1" applyFont="1" applyProtection="1">
      <alignment vertical="center"/>
      <protection locked="0"/>
    </xf>
    <xf numFmtId="0" fontId="53" fillId="0" borderId="0" xfId="55" applyFont="1" applyAlignment="1" applyProtection="1">
      <alignment horizontal="left" vertical="center"/>
      <protection locked="0"/>
    </xf>
    <xf numFmtId="0" fontId="53" fillId="0" borderId="0" xfId="55" applyFont="1" applyProtection="1">
      <alignment vertical="center"/>
      <protection locked="0"/>
    </xf>
    <xf numFmtId="0" fontId="32" fillId="0" borderId="0" xfId="55" applyFont="1" applyAlignment="1" applyProtection="1">
      <alignment horizontal="left" vertical="center"/>
      <protection locked="0"/>
    </xf>
    <xf numFmtId="0" fontId="42" fillId="0" borderId="0" xfId="55" applyFont="1" applyAlignment="1" applyProtection="1">
      <alignment horizontal="left" vertical="center"/>
      <protection locked="0"/>
    </xf>
    <xf numFmtId="0" fontId="42" fillId="0" borderId="0" xfId="55" applyFont="1" applyAlignment="1" applyProtection="1">
      <alignment horizontal="left" vertical="center" wrapText="1"/>
      <protection locked="0"/>
    </xf>
    <xf numFmtId="0" fontId="53" fillId="0" borderId="0" xfId="55" applyFont="1" applyAlignment="1" applyProtection="1">
      <alignment vertical="top" wrapText="1"/>
      <protection locked="0"/>
    </xf>
    <xf numFmtId="0" fontId="53" fillId="0" borderId="0" xfId="55" applyFont="1" applyAlignment="1" applyProtection="1">
      <alignment vertical="top"/>
      <protection locked="0"/>
    </xf>
    <xf numFmtId="0" fontId="42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2" fillId="0" borderId="1" xfId="0" applyFont="1" applyBorder="1">
      <alignment vertical="center"/>
    </xf>
    <xf numFmtId="0" fontId="42" fillId="0" borderId="5" xfId="0" applyFont="1" applyBorder="1">
      <alignment vertical="center"/>
    </xf>
    <xf numFmtId="49" fontId="42" fillId="0" borderId="1" xfId="0" applyNumberFormat="1" applyFont="1" applyBorder="1">
      <alignment vertical="center"/>
    </xf>
    <xf numFmtId="0" fontId="42" fillId="0" borderId="5" xfId="0" applyFont="1" applyBorder="1" applyAlignment="1">
      <alignment vertical="center" wrapText="1"/>
    </xf>
    <xf numFmtId="0" fontId="42" fillId="0" borderId="6" xfId="0" applyFont="1" applyBorder="1">
      <alignment vertical="center"/>
    </xf>
    <xf numFmtId="0" fontId="42" fillId="0" borderId="8" xfId="0" applyFont="1" applyBorder="1">
      <alignment vertical="center"/>
    </xf>
    <xf numFmtId="0" fontId="42" fillId="0" borderId="8" xfId="0" applyFont="1" applyBorder="1" applyAlignment="1">
      <alignment horizontal="left" vertical="center"/>
    </xf>
    <xf numFmtId="0" fontId="42" fillId="0" borderId="5" xfId="0" applyFont="1" applyBorder="1" applyAlignment="1">
      <alignment horizontal="justify" vertical="center" wrapText="1"/>
    </xf>
    <xf numFmtId="0" fontId="42" fillId="0" borderId="0" xfId="0" applyFont="1" applyAlignment="1">
      <alignment horizontal="right" vertical="center"/>
    </xf>
    <xf numFmtId="49" fontId="42" fillId="0" borderId="0" xfId="0" applyNumberFormat="1" applyFo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3" fillId="0" borderId="0" xfId="62" applyFont="1" applyProtection="1">
      <alignment vertical="center"/>
      <protection locked="0"/>
    </xf>
    <xf numFmtId="0" fontId="50" fillId="0" borderId="0" xfId="62" applyFont="1" applyAlignment="1" applyProtection="1">
      <alignment horizontal="left" vertical="center"/>
      <protection locked="0"/>
    </xf>
    <xf numFmtId="0" fontId="32" fillId="0" borderId="0" xfId="62" applyFont="1" applyProtection="1">
      <alignment vertical="center"/>
      <protection locked="0"/>
    </xf>
    <xf numFmtId="0" fontId="53" fillId="0" borderId="0" xfId="62" applyFont="1" applyProtection="1">
      <alignment vertical="center"/>
      <protection locked="0"/>
    </xf>
    <xf numFmtId="0" fontId="32" fillId="0" borderId="6" xfId="62" applyFont="1" applyBorder="1" applyAlignment="1" applyProtection="1">
      <alignment horizontal="center" vertical="center"/>
      <protection locked="0"/>
    </xf>
    <xf numFmtId="0" fontId="32" fillId="0" borderId="0" xfId="62" applyFont="1">
      <alignment vertical="center"/>
    </xf>
    <xf numFmtId="0" fontId="26" fillId="0" borderId="0" xfId="60" applyFont="1">
      <alignment vertical="center"/>
    </xf>
    <xf numFmtId="0" fontId="56" fillId="0" borderId="0" xfId="0" applyFont="1" applyAlignment="1" applyProtection="1">
      <alignment horizontal="left" vertical="center"/>
      <protection locked="0"/>
    </xf>
    <xf numFmtId="0" fontId="26" fillId="0" borderId="0" xfId="60" applyFont="1" applyProtection="1">
      <alignment vertical="center"/>
      <protection locked="0"/>
    </xf>
    <xf numFmtId="0" fontId="27" fillId="0" borderId="0" xfId="60" applyFont="1" applyProtection="1">
      <alignment vertical="center"/>
      <protection locked="0"/>
    </xf>
    <xf numFmtId="0" fontId="26" fillId="0" borderId="0" xfId="57" applyFo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1" xfId="6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5" xfId="60" applyFont="1" applyBorder="1" applyAlignment="1" applyProtection="1">
      <alignment horizontal="center" vertical="center" wrapText="1"/>
      <protection locked="0"/>
    </xf>
    <xf numFmtId="49" fontId="26" fillId="0" borderId="3" xfId="60" applyNumberFormat="1" applyFont="1" applyBorder="1" applyAlignment="1" applyProtection="1">
      <alignment horizontal="center" vertical="center"/>
      <protection locked="0"/>
    </xf>
    <xf numFmtId="49" fontId="26" fillId="0" borderId="14" xfId="6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6" fillId="0" borderId="1" xfId="60" applyNumberFormat="1" applyFont="1" applyBorder="1" applyAlignment="1" applyProtection="1">
      <alignment horizontal="center" vertical="center"/>
      <protection locked="0"/>
    </xf>
    <xf numFmtId="49" fontId="26" fillId="0" borderId="5" xfId="60" applyNumberFormat="1" applyFont="1" applyBorder="1" applyAlignment="1" applyProtection="1">
      <alignment horizontal="center" vertical="center"/>
      <protection locked="0"/>
    </xf>
    <xf numFmtId="49" fontId="26" fillId="0" borderId="2" xfId="60" applyNumberFormat="1" applyFont="1" applyBorder="1" applyAlignment="1" applyProtection="1">
      <alignment horizontal="center" vertical="center"/>
      <protection locked="0"/>
    </xf>
    <xf numFmtId="178" fontId="26" fillId="0" borderId="51" xfId="60" applyNumberFormat="1" applyFont="1" applyBorder="1" applyProtection="1">
      <alignment vertical="center"/>
      <protection locked="0"/>
    </xf>
    <xf numFmtId="178" fontId="26" fillId="0" borderId="2" xfId="60" applyNumberFormat="1" applyFont="1" applyBorder="1" applyProtection="1">
      <alignment vertical="center"/>
      <protection locked="0"/>
    </xf>
    <xf numFmtId="178" fontId="26" fillId="0" borderId="51" xfId="6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178" fontId="26" fillId="0" borderId="6" xfId="60" applyNumberFormat="1" applyFont="1" applyBorder="1" applyProtection="1">
      <alignment vertical="center"/>
      <protection locked="0"/>
    </xf>
    <xf numFmtId="178" fontId="26" fillId="0" borderId="6" xfId="60" applyNumberFormat="1" applyFont="1" applyBorder="1" applyAlignment="1" applyProtection="1">
      <alignment horizontal="center" vertical="center"/>
      <protection locked="0"/>
    </xf>
    <xf numFmtId="178" fontId="26" fillId="0" borderId="1" xfId="6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178" fontId="26" fillId="0" borderId="51" xfId="60" applyNumberFormat="1" applyFont="1" applyBorder="1" applyAlignment="1" applyProtection="1">
      <alignment vertical="center" wrapText="1"/>
      <protection locked="0"/>
    </xf>
    <xf numFmtId="178" fontId="26" fillId="0" borderId="51" xfId="60" applyNumberFormat="1" applyFont="1" applyBorder="1" applyAlignment="1" applyProtection="1">
      <alignment horizontal="center" vertical="center" wrapText="1"/>
      <protection locked="0"/>
    </xf>
    <xf numFmtId="178" fontId="26" fillId="0" borderId="3" xfId="60" applyNumberFormat="1" applyFont="1" applyBorder="1" applyProtection="1">
      <alignment vertical="center"/>
      <protection locked="0"/>
    </xf>
    <xf numFmtId="178" fontId="26" fillId="0" borderId="3" xfId="60" applyNumberFormat="1" applyFont="1" applyBorder="1" applyAlignment="1" applyProtection="1">
      <alignment horizontal="center" vertical="center"/>
      <protection locked="0"/>
    </xf>
    <xf numFmtId="0" fontId="57" fillId="0" borderId="1" xfId="0" applyFont="1" applyBorder="1" applyAlignment="1">
      <alignment horizontal="center" vertical="center"/>
    </xf>
    <xf numFmtId="177" fontId="26" fillId="0" borderId="3" xfId="60" applyNumberFormat="1" applyFont="1" applyBorder="1" applyAlignment="1" applyProtection="1">
      <alignment horizontal="center" vertical="center"/>
      <protection locked="0"/>
    </xf>
    <xf numFmtId="0" fontId="26" fillId="0" borderId="1" xfId="6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>
      <alignment vertical="center"/>
    </xf>
    <xf numFmtId="0" fontId="26" fillId="0" borderId="0" xfId="58" applyFont="1" applyProtection="1">
      <alignment vertical="center"/>
      <protection locked="0"/>
    </xf>
    <xf numFmtId="49" fontId="26" fillId="0" borderId="0" xfId="58" applyNumberFormat="1" applyFont="1" applyAlignment="1" applyProtection="1">
      <alignment vertical="center" wrapText="1"/>
      <protection locked="0"/>
    </xf>
    <xf numFmtId="49" fontId="26" fillId="0" borderId="1" xfId="58" applyNumberFormat="1" applyFont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Border="1" applyAlignment="1" applyProtection="1">
      <alignment horizontal="right" vertical="center" wrapText="1"/>
      <protection locked="0"/>
    </xf>
    <xf numFmtId="49" fontId="26" fillId="0" borderId="0" xfId="58" applyNumberFormat="1" applyFont="1" applyAlignment="1" applyProtection="1">
      <alignment horizontal="right" vertical="center"/>
      <protection locked="0"/>
    </xf>
    <xf numFmtId="49" fontId="26" fillId="0" borderId="1" xfId="60" applyNumberFormat="1" applyFont="1" applyBorder="1" applyAlignment="1" applyProtection="1">
      <alignment horizontal="center" vertical="center" wrapText="1"/>
      <protection locked="0"/>
    </xf>
    <xf numFmtId="181" fontId="26" fillId="0" borderId="1" xfId="60" applyNumberFormat="1" applyFont="1" applyBorder="1" applyAlignment="1" applyProtection="1">
      <alignment horizontal="center" vertical="center" wrapText="1"/>
      <protection locked="0"/>
    </xf>
    <xf numFmtId="180" fontId="26" fillId="0" borderId="1" xfId="60" applyNumberFormat="1" applyFont="1" applyBorder="1" applyAlignment="1" applyProtection="1">
      <alignment horizontal="center" vertical="center" wrapText="1"/>
      <protection locked="0"/>
    </xf>
    <xf numFmtId="0" fontId="26" fillId="0" borderId="1" xfId="61" applyFont="1" applyBorder="1" applyAlignment="1" applyProtection="1">
      <alignment horizontal="center" vertical="center"/>
      <protection locked="0"/>
    </xf>
    <xf numFmtId="0" fontId="26" fillId="0" borderId="1" xfId="61" applyFont="1" applyBorder="1" applyAlignment="1" applyProtection="1">
      <alignment horizontal="center" vertical="center" wrapText="1"/>
      <protection locked="0"/>
    </xf>
    <xf numFmtId="0" fontId="27" fillId="0" borderId="1" xfId="59" applyFont="1" applyBorder="1" applyAlignment="1">
      <alignment horizontal="center" vertical="center"/>
    </xf>
    <xf numFmtId="0" fontId="26" fillId="0" borderId="0" xfId="0" applyFont="1" applyProtection="1">
      <alignment vertical="center"/>
      <protection locked="0" hidden="1"/>
    </xf>
    <xf numFmtId="0" fontId="26" fillId="0" borderId="0" xfId="59" applyFont="1" applyProtection="1">
      <alignment vertical="center"/>
      <protection locked="0"/>
    </xf>
    <xf numFmtId="0" fontId="26" fillId="0" borderId="0" xfId="0" applyFont="1" applyProtection="1">
      <alignment vertical="center"/>
      <protection hidden="1"/>
    </xf>
    <xf numFmtId="0" fontId="54" fillId="0" borderId="10" xfId="57" applyFont="1" applyBorder="1" applyAlignment="1">
      <alignment vertical="center" wrapText="1"/>
    </xf>
    <xf numFmtId="0" fontId="54" fillId="0" borderId="14" xfId="61" applyFont="1" applyBorder="1" applyAlignment="1">
      <alignment horizontal="center" vertical="center"/>
    </xf>
    <xf numFmtId="0" fontId="54" fillId="0" borderId="57" xfId="61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180" fontId="49" fillId="0" borderId="1" xfId="58" applyNumberFormat="1" applyFont="1" applyBorder="1" applyAlignment="1" applyProtection="1">
      <alignment horizontal="center" vertical="center" wrapText="1"/>
      <protection hidden="1"/>
    </xf>
    <xf numFmtId="0" fontId="26" fillId="0" borderId="11" xfId="0" applyFont="1" applyBorder="1">
      <alignment vertical="center"/>
    </xf>
    <xf numFmtId="49" fontId="26" fillId="0" borderId="0" xfId="58" applyNumberFormat="1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1" xfId="59" applyFont="1" applyBorder="1">
      <alignment vertical="center"/>
    </xf>
    <xf numFmtId="0" fontId="26" fillId="0" borderId="0" xfId="59" applyFont="1">
      <alignment vertical="center"/>
    </xf>
    <xf numFmtId="0" fontId="26" fillId="0" borderId="1" xfId="61" applyFont="1" applyBorder="1" applyAlignment="1">
      <alignment horizontal="center" vertical="top" wrapText="1"/>
    </xf>
    <xf numFmtId="0" fontId="26" fillId="0" borderId="1" xfId="61" applyFont="1" applyBorder="1" applyAlignment="1">
      <alignment horizontal="center" vertical="center"/>
    </xf>
    <xf numFmtId="0" fontId="26" fillId="0" borderId="0" xfId="61" applyFont="1">
      <alignment vertical="center"/>
    </xf>
    <xf numFmtId="0" fontId="26" fillId="0" borderId="1" xfId="61" applyFont="1" applyBorder="1">
      <alignment vertical="center"/>
    </xf>
    <xf numFmtId="182" fontId="26" fillId="0" borderId="1" xfId="33" applyNumberFormat="1" applyFont="1" applyFill="1" applyBorder="1" applyAlignment="1" applyProtection="1">
      <alignment horizontal="right" vertical="center"/>
      <protection locked="0"/>
    </xf>
    <xf numFmtId="0" fontId="26" fillId="0" borderId="1" xfId="33" quotePrefix="1" applyNumberFormat="1" applyFont="1" applyFill="1" applyBorder="1" applyAlignment="1" applyProtection="1">
      <alignment horizontal="right" vertical="center"/>
      <protection locked="0"/>
    </xf>
    <xf numFmtId="3" fontId="26" fillId="0" borderId="1" xfId="33" applyNumberFormat="1" applyFont="1" applyFill="1" applyBorder="1" applyAlignment="1" applyProtection="1">
      <alignment horizontal="center" vertical="center"/>
      <protection locked="0"/>
    </xf>
    <xf numFmtId="176" fontId="26" fillId="0" borderId="1" xfId="33" applyNumberFormat="1" applyFont="1" applyFill="1" applyBorder="1" applyAlignment="1" applyProtection="1">
      <alignment horizontal="center" vertical="center"/>
      <protection locked="0"/>
    </xf>
    <xf numFmtId="184" fontId="26" fillId="0" borderId="1" xfId="0" applyNumberFormat="1" applyFont="1" applyBorder="1" applyAlignment="1" applyProtection="1">
      <alignment horizontal="right" vertical="center" wrapText="1"/>
      <protection hidden="1"/>
    </xf>
    <xf numFmtId="183" fontId="26" fillId="0" borderId="1" xfId="0" applyNumberFormat="1" applyFont="1" applyBorder="1" applyAlignment="1" applyProtection="1">
      <alignment horizontal="right" vertical="center" wrapText="1"/>
      <protection hidden="1"/>
    </xf>
    <xf numFmtId="0" fontId="26" fillId="0" borderId="1" xfId="0" applyFont="1" applyBorder="1" applyAlignment="1" applyProtection="1">
      <alignment horizontal="right" vertical="center" wrapText="1"/>
      <protection hidden="1"/>
    </xf>
    <xf numFmtId="0" fontId="33" fillId="0" borderId="0" xfId="0" applyFont="1" applyAlignment="1" applyProtection="1">
      <alignment horizontal="left" vertical="center"/>
      <protection locked="0"/>
    </xf>
    <xf numFmtId="0" fontId="26" fillId="0" borderId="0" xfId="57" applyFont="1">
      <alignment vertical="center"/>
    </xf>
    <xf numFmtId="0" fontId="26" fillId="0" borderId="1" xfId="57" applyFont="1" applyBorder="1" applyAlignment="1" applyProtection="1">
      <alignment horizontal="center" vertical="center"/>
      <protection locked="0"/>
    </xf>
    <xf numFmtId="0" fontId="26" fillId="0" borderId="1" xfId="57" applyFont="1" applyBorder="1" applyAlignment="1" applyProtection="1">
      <alignment horizontal="center" vertical="center" wrapText="1"/>
      <protection locked="0"/>
    </xf>
    <xf numFmtId="0" fontId="26" fillId="0" borderId="1" xfId="57" applyFont="1" applyBorder="1" applyProtection="1">
      <alignment vertical="center"/>
      <protection locked="0"/>
    </xf>
    <xf numFmtId="0" fontId="26" fillId="0" borderId="51" xfId="57" applyFont="1" applyBorder="1" applyProtection="1">
      <alignment vertical="center"/>
      <protection locked="0"/>
    </xf>
    <xf numFmtId="0" fontId="26" fillId="0" borderId="1" xfId="56" applyFont="1" applyBorder="1" applyAlignment="1" applyProtection="1">
      <alignment horizontal="right" vertical="center"/>
      <protection locked="0"/>
    </xf>
    <xf numFmtId="0" fontId="26" fillId="0" borderId="0" xfId="57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 wrapText="1"/>
      <protection hidden="1"/>
    </xf>
    <xf numFmtId="185" fontId="26" fillId="0" borderId="1" xfId="0" applyNumberFormat="1" applyFont="1" applyBorder="1" applyAlignment="1" applyProtection="1">
      <alignment horizontal="center" vertical="center" wrapText="1"/>
      <protection locked="0"/>
    </xf>
    <xf numFmtId="187" fontId="26" fillId="0" borderId="1" xfId="0" applyNumberFormat="1" applyFont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Border="1" applyAlignment="1">
      <alignment horizontal="center" vertical="center" wrapText="1"/>
    </xf>
    <xf numFmtId="181" fontId="26" fillId="0" borderId="1" xfId="0" applyNumberFormat="1" applyFont="1" applyBorder="1" applyAlignment="1">
      <alignment horizontal="center" vertical="center" wrapText="1"/>
    </xf>
    <xf numFmtId="186" fontId="26" fillId="0" borderId="1" xfId="0" applyNumberFormat="1" applyFont="1" applyBorder="1" applyAlignment="1">
      <alignment horizontal="center" vertical="center" wrapText="1"/>
    </xf>
    <xf numFmtId="179" fontId="26" fillId="0" borderId="1" xfId="0" applyNumberFormat="1" applyFont="1" applyBorder="1" applyAlignment="1" applyProtection="1">
      <alignment horizontal="center" vertical="center" wrapText="1"/>
      <protection locked="0"/>
    </xf>
    <xf numFmtId="181" fontId="26" fillId="0" borderId="1" xfId="0" applyNumberFormat="1" applyFont="1" applyBorder="1" applyAlignment="1" applyProtection="1">
      <alignment horizontal="center" vertical="center" wrapText="1"/>
      <protection locked="0"/>
    </xf>
    <xf numFmtId="186" fontId="26" fillId="0" borderId="1" xfId="0" applyNumberFormat="1" applyFont="1" applyBorder="1" applyAlignment="1" applyProtection="1">
      <alignment horizontal="center" vertical="center" wrapText="1"/>
      <protection locked="0"/>
    </xf>
    <xf numFmtId="181" fontId="26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textRotation="255"/>
      <protection locked="0"/>
    </xf>
    <xf numFmtId="179" fontId="26" fillId="0" borderId="0" xfId="0" applyNumberFormat="1" applyFont="1" applyProtection="1">
      <alignment vertical="center"/>
      <protection locked="0"/>
    </xf>
    <xf numFmtId="0" fontId="26" fillId="0" borderId="6" xfId="0" applyFont="1" applyBorder="1" applyAlignment="1" applyProtection="1">
      <alignment horizontal="centerContinuous" vertical="center" wrapText="1"/>
      <protection locked="0" hidden="1"/>
    </xf>
    <xf numFmtId="0" fontId="26" fillId="0" borderId="8" xfId="0" applyFont="1" applyBorder="1" applyAlignment="1" applyProtection="1">
      <alignment horizontal="centerContinuous" vertical="center" wrapText="1"/>
      <protection locked="0" hidden="1"/>
    </xf>
    <xf numFmtId="0" fontId="26" fillId="0" borderId="5" xfId="0" applyFont="1" applyBorder="1" applyAlignment="1" applyProtection="1">
      <alignment horizontal="centerContinuous" vertical="center" wrapText="1"/>
      <protection locked="0" hidden="1"/>
    </xf>
    <xf numFmtId="0" fontId="26" fillId="0" borderId="1" xfId="0" applyFont="1" applyBorder="1" applyAlignment="1" applyProtection="1">
      <alignment horizontal="centerContinuous" vertical="center" wrapText="1"/>
      <protection locked="0" hidden="1"/>
    </xf>
    <xf numFmtId="179" fontId="26" fillId="0" borderId="16" xfId="0" applyNumberFormat="1" applyFont="1" applyBorder="1" applyAlignment="1" applyProtection="1">
      <alignment horizontal="center" vertical="center" wrapText="1"/>
      <protection locked="0" hidden="1"/>
    </xf>
    <xf numFmtId="0" fontId="26" fillId="0" borderId="3" xfId="0" applyFont="1" applyBorder="1" applyAlignment="1" applyProtection="1">
      <alignment horizontal="centerContinuous" vertical="center" wrapText="1"/>
      <protection locked="0" hidden="1"/>
    </xf>
    <xf numFmtId="0" fontId="26" fillId="0" borderId="0" xfId="0" applyFont="1" applyAlignment="1" applyProtection="1">
      <alignment horizontal="centerContinuous" vertical="center"/>
      <protection locked="0"/>
    </xf>
    <xf numFmtId="0" fontId="26" fillId="0" borderId="43" xfId="0" applyFont="1" applyBorder="1" applyAlignment="1" applyProtection="1">
      <alignment horizontal="centerContinuous" vertical="center"/>
      <protection locked="0"/>
    </xf>
    <xf numFmtId="179" fontId="26" fillId="0" borderId="1" xfId="0" applyNumberFormat="1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horizontal="center" vertical="center" wrapText="1"/>
      <protection locked="0" hidden="1"/>
    </xf>
    <xf numFmtId="0" fontId="26" fillId="0" borderId="7" xfId="0" applyFont="1" applyBorder="1" applyAlignment="1" applyProtection="1">
      <alignment horizontal="center" vertical="center"/>
      <protection locked="0" hidden="1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183" fontId="40" fillId="0" borderId="1" xfId="0" applyNumberFormat="1" applyFont="1" applyBorder="1" applyAlignment="1">
      <alignment horizontal="center" vertical="center"/>
    </xf>
    <xf numFmtId="181" fontId="26" fillId="0" borderId="1" xfId="0" applyNumberFormat="1" applyFont="1" applyBorder="1" applyAlignment="1">
      <alignment horizontal="center" vertical="center"/>
    </xf>
    <xf numFmtId="180" fontId="26" fillId="0" borderId="0" xfId="0" applyNumberFormat="1" applyFont="1" applyProtection="1">
      <alignment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49" fontId="26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Protection="1">
      <alignment vertical="center"/>
      <protection locked="0"/>
    </xf>
    <xf numFmtId="0" fontId="26" fillId="0" borderId="2" xfId="0" applyFont="1" applyBorder="1" applyProtection="1">
      <alignment vertical="center"/>
      <protection locked="0"/>
    </xf>
    <xf numFmtId="179" fontId="26" fillId="0" borderId="6" xfId="0" applyNumberFormat="1" applyFont="1" applyBorder="1" applyProtection="1">
      <alignment vertical="center"/>
      <protection locked="0"/>
    </xf>
    <xf numFmtId="179" fontId="26" fillId="0" borderId="8" xfId="0" applyNumberFormat="1" applyFont="1" applyBorder="1" applyProtection="1">
      <alignment vertical="center"/>
      <protection locked="0"/>
    </xf>
    <xf numFmtId="0" fontId="26" fillId="0" borderId="18" xfId="0" applyFont="1" applyBorder="1" applyProtection="1">
      <alignment vertical="center"/>
      <protection locked="0"/>
    </xf>
    <xf numFmtId="0" fontId="26" fillId="0" borderId="5" xfId="0" applyFont="1" applyBorder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79" fontId="26" fillId="0" borderId="6" xfId="0" applyNumberFormat="1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79" fontId="26" fillId="0" borderId="8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3" fillId="0" borderId="1" xfId="0" applyFont="1" applyBorder="1">
      <alignment vertical="center"/>
    </xf>
    <xf numFmtId="0" fontId="43" fillId="0" borderId="5" xfId="0" applyFont="1" applyBorder="1">
      <alignment vertical="center"/>
    </xf>
    <xf numFmtId="0" fontId="43" fillId="0" borderId="6" xfId="0" applyFont="1" applyBorder="1">
      <alignment vertical="center"/>
    </xf>
    <xf numFmtId="0" fontId="43" fillId="0" borderId="8" xfId="0" applyFont="1" applyBorder="1">
      <alignment vertical="center"/>
    </xf>
    <xf numFmtId="0" fontId="43" fillId="0" borderId="8" xfId="0" applyFont="1" applyBorder="1" applyAlignment="1">
      <alignment horizontal="left" vertical="center"/>
    </xf>
    <xf numFmtId="0" fontId="44" fillId="0" borderId="5" xfId="0" applyFont="1" applyBorder="1" applyAlignment="1">
      <alignment horizontal="justify" vertical="center" wrapText="1"/>
    </xf>
    <xf numFmtId="0" fontId="4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justify" vertical="center" wrapText="1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Protection="1">
      <alignment vertical="center"/>
      <protection locked="0"/>
    </xf>
    <xf numFmtId="0" fontId="47" fillId="0" borderId="0" xfId="0" applyFont="1" applyAlignment="1">
      <alignment horizontal="left"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  <protection locked="0"/>
    </xf>
    <xf numFmtId="176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right" vertical="center"/>
    </xf>
    <xf numFmtId="57" fontId="46" fillId="0" borderId="1" xfId="0" applyNumberFormat="1" applyFont="1" applyBorder="1" applyAlignment="1">
      <alignment horizontal="center" vertical="center" wrapText="1"/>
    </xf>
    <xf numFmtId="57" fontId="46" fillId="0" borderId="6" xfId="0" applyNumberFormat="1" applyFont="1" applyBorder="1" applyAlignment="1">
      <alignment horizontal="center" vertical="center" wrapText="1"/>
    </xf>
    <xf numFmtId="188" fontId="46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188" fontId="46" fillId="0" borderId="1" xfId="0" applyNumberFormat="1" applyFont="1" applyBorder="1" applyAlignment="1">
      <alignment vertical="center" wrapText="1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horizontal="center" vertical="center" textRotation="255" wrapText="1"/>
      <protection locked="0"/>
    </xf>
    <xf numFmtId="0" fontId="46" fillId="0" borderId="6" xfId="0" applyFont="1" applyBorder="1" applyAlignment="1" applyProtection="1">
      <alignment horizontal="center" vertical="center"/>
      <protection locked="0"/>
    </xf>
    <xf numFmtId="183" fontId="49" fillId="0" borderId="1" xfId="0" applyNumberFormat="1" applyFont="1" applyBorder="1" applyAlignment="1" applyProtection="1">
      <alignment horizontal="center" vertical="center"/>
      <protection locked="0"/>
    </xf>
    <xf numFmtId="182" fontId="46" fillId="0" borderId="1" xfId="0" applyNumberFormat="1" applyFont="1" applyBorder="1" applyAlignment="1" applyProtection="1">
      <alignment horizontal="right" vertical="center"/>
      <protection locked="0"/>
    </xf>
    <xf numFmtId="189" fontId="46" fillId="0" borderId="1" xfId="0" applyNumberFormat="1" applyFont="1" applyBorder="1" applyAlignment="1" applyProtection="1">
      <alignment horizontal="right" vertical="center"/>
      <protection locked="0"/>
    </xf>
    <xf numFmtId="182" fontId="46" fillId="0" borderId="6" xfId="0" applyNumberFormat="1" applyFont="1" applyBorder="1" applyAlignment="1" applyProtection="1">
      <alignment horizontal="right" vertical="center"/>
      <protection locked="0"/>
    </xf>
    <xf numFmtId="182" fontId="46" fillId="0" borderId="62" xfId="0" applyNumberFormat="1" applyFont="1" applyBorder="1" applyAlignment="1" applyProtection="1">
      <alignment horizontal="right" vertical="center"/>
      <protection hidden="1"/>
    </xf>
    <xf numFmtId="182" fontId="46" fillId="0" borderId="61" xfId="0" applyNumberFormat="1" applyFont="1" applyBorder="1" applyAlignment="1" applyProtection="1">
      <alignment horizontal="right" vertical="center"/>
      <protection hidden="1"/>
    </xf>
    <xf numFmtId="183" fontId="46" fillId="0" borderId="5" xfId="0" applyNumberFormat="1" applyFont="1" applyBorder="1" applyAlignment="1" applyProtection="1">
      <alignment horizontal="right" vertical="center"/>
      <protection locked="0"/>
    </xf>
    <xf numFmtId="183" fontId="49" fillId="0" borderId="5" xfId="0" applyNumberFormat="1" applyFont="1" applyBorder="1" applyAlignment="1" applyProtection="1">
      <alignment horizontal="center" vertical="center"/>
      <protection locked="0"/>
    </xf>
    <xf numFmtId="179" fontId="46" fillId="0" borderId="1" xfId="0" applyNumberFormat="1" applyFont="1" applyBorder="1" applyAlignment="1" applyProtection="1">
      <alignment horizontal="right" vertical="center"/>
      <protection locked="0"/>
    </xf>
    <xf numFmtId="179" fontId="46" fillId="0" borderId="6" xfId="0" applyNumberFormat="1" applyFont="1" applyBorder="1" applyAlignment="1" applyProtection="1">
      <alignment horizontal="right" vertical="center"/>
      <protection locked="0"/>
    </xf>
    <xf numFmtId="179" fontId="46" fillId="0" borderId="62" xfId="0" applyNumberFormat="1" applyFont="1" applyBorder="1" applyAlignment="1" applyProtection="1">
      <alignment horizontal="right" vertical="center"/>
      <protection hidden="1"/>
    </xf>
    <xf numFmtId="181" fontId="46" fillId="0" borderId="63" xfId="0" applyNumberFormat="1" applyFont="1" applyBorder="1" applyAlignment="1" applyProtection="1">
      <alignment horizontal="right" vertical="center"/>
      <protection hidden="1"/>
    </xf>
    <xf numFmtId="183" fontId="46" fillId="0" borderId="64" xfId="0" applyNumberFormat="1" applyFont="1" applyBorder="1" applyAlignment="1" applyProtection="1">
      <alignment horizontal="right" vertical="center"/>
      <protection locked="0"/>
    </xf>
    <xf numFmtId="49" fontId="46" fillId="0" borderId="13" xfId="0" applyNumberFormat="1" applyFont="1" applyBorder="1" applyAlignment="1" applyProtection="1">
      <alignment horizontal="center" vertical="center"/>
      <protection locked="0"/>
    </xf>
    <xf numFmtId="183" fontId="49" fillId="0" borderId="56" xfId="0" applyNumberFormat="1" applyFont="1" applyBorder="1" applyAlignment="1" applyProtection="1">
      <alignment horizontal="center" vertical="center"/>
      <protection locked="0"/>
    </xf>
    <xf numFmtId="182" fontId="46" fillId="0" borderId="15" xfId="0" applyNumberFormat="1" applyFont="1" applyBorder="1" applyAlignment="1" applyProtection="1">
      <alignment horizontal="right" vertical="center"/>
      <protection hidden="1"/>
    </xf>
    <xf numFmtId="182" fontId="46" fillId="0" borderId="65" xfId="0" applyNumberFormat="1" applyFont="1" applyBorder="1" applyAlignment="1" applyProtection="1">
      <alignment horizontal="right" vertical="center"/>
      <protection hidden="1"/>
    </xf>
    <xf numFmtId="181" fontId="46" fillId="0" borderId="66" xfId="0" applyNumberFormat="1" applyFont="1" applyBorder="1" applyAlignment="1" applyProtection="1">
      <alignment horizontal="right" vertical="center"/>
      <protection hidden="1"/>
    </xf>
    <xf numFmtId="181" fontId="46" fillId="0" borderId="67" xfId="0" applyNumberFormat="1" applyFont="1" applyBorder="1" applyAlignment="1" applyProtection="1">
      <alignment horizontal="right" vertical="center"/>
      <protection hidden="1"/>
    </xf>
    <xf numFmtId="183" fontId="46" fillId="0" borderId="68" xfId="0" applyNumberFormat="1" applyFont="1" applyBorder="1" applyAlignment="1" applyProtection="1">
      <alignment horizontal="right" vertical="center"/>
      <protection locked="0"/>
    </xf>
    <xf numFmtId="183" fontId="49" fillId="0" borderId="3" xfId="0" applyNumberFormat="1" applyFont="1" applyBorder="1" applyAlignment="1" applyProtection="1">
      <alignment horizontal="center" vertical="center"/>
      <protection locked="0"/>
    </xf>
    <xf numFmtId="182" fontId="46" fillId="0" borderId="60" xfId="0" applyNumberFormat="1" applyFont="1" applyBorder="1" applyAlignment="1" applyProtection="1">
      <alignment horizontal="right" vertical="center"/>
      <protection hidden="1"/>
    </xf>
    <xf numFmtId="182" fontId="46" fillId="0" borderId="70" xfId="0" applyNumberFormat="1" applyFont="1" applyBorder="1" applyAlignment="1" applyProtection="1">
      <alignment horizontal="right" vertical="center"/>
      <protection hidden="1"/>
    </xf>
    <xf numFmtId="179" fontId="46" fillId="0" borderId="66" xfId="0" applyNumberFormat="1" applyFont="1" applyBorder="1" applyAlignment="1" applyProtection="1">
      <alignment horizontal="right" vertical="center"/>
      <protection hidden="1"/>
    </xf>
    <xf numFmtId="179" fontId="46" fillId="0" borderId="67" xfId="0" applyNumberFormat="1" applyFont="1" applyBorder="1" applyAlignment="1" applyProtection="1">
      <alignment horizontal="right" vertical="center"/>
      <protection hidden="1"/>
    </xf>
    <xf numFmtId="183" fontId="49" fillId="0" borderId="14" xfId="0" applyNumberFormat="1" applyFont="1" applyBorder="1" applyAlignment="1" applyProtection="1">
      <alignment horizontal="center" vertical="center"/>
      <protection locked="0"/>
    </xf>
    <xf numFmtId="183" fontId="46" fillId="0" borderId="14" xfId="0" applyNumberFormat="1" applyFont="1" applyBorder="1" applyAlignment="1" applyProtection="1">
      <alignment horizontal="right" vertical="center"/>
      <protection locked="0"/>
    </xf>
    <xf numFmtId="181" fontId="46" fillId="0" borderId="66" xfId="0" applyNumberFormat="1" applyFont="1" applyBorder="1" applyProtection="1">
      <alignment vertical="center"/>
      <protection hidden="1"/>
    </xf>
    <xf numFmtId="181" fontId="46" fillId="0" borderId="67" xfId="0" applyNumberFormat="1" applyFont="1" applyBorder="1" applyProtection="1">
      <alignment vertical="center"/>
      <protection hidden="1"/>
    </xf>
    <xf numFmtId="190" fontId="46" fillId="0" borderId="71" xfId="0" applyNumberFormat="1" applyFont="1" applyBorder="1" applyAlignment="1" applyProtection="1">
      <alignment horizontal="right" vertical="center"/>
      <protection locked="0"/>
    </xf>
    <xf numFmtId="190" fontId="46" fillId="0" borderId="72" xfId="0" applyNumberFormat="1" applyFont="1" applyBorder="1" applyAlignment="1" applyProtection="1">
      <alignment horizontal="right" vertical="center"/>
      <protection locked="0"/>
    </xf>
    <xf numFmtId="49" fontId="46" fillId="0" borderId="73" xfId="0" applyNumberFormat="1" applyFont="1" applyBorder="1" applyAlignment="1" applyProtection="1">
      <alignment horizontal="center" vertical="center" wrapText="1"/>
      <protection locked="0"/>
    </xf>
    <xf numFmtId="186" fontId="46" fillId="0" borderId="74" xfId="0" applyNumberFormat="1" applyFont="1" applyBorder="1" applyAlignment="1" applyProtection="1">
      <alignment horizontal="right" vertical="center"/>
      <protection locked="0"/>
    </xf>
    <xf numFmtId="179" fontId="46" fillId="0" borderId="3" xfId="0" applyNumberFormat="1" applyFont="1" applyBorder="1" applyAlignment="1" applyProtection="1">
      <alignment horizontal="center" vertical="center" wrapText="1"/>
      <protection locked="0"/>
    </xf>
    <xf numFmtId="182" fontId="46" fillId="0" borderId="3" xfId="0" applyNumberFormat="1" applyFont="1" applyBorder="1" applyAlignment="1" applyProtection="1">
      <alignment horizontal="right" vertical="center"/>
      <protection hidden="1"/>
    </xf>
    <xf numFmtId="182" fontId="46" fillId="0" borderId="75" xfId="0" applyNumberFormat="1" applyFont="1" applyBorder="1" applyAlignment="1" applyProtection="1">
      <alignment horizontal="right" vertical="center"/>
      <protection hidden="1"/>
    </xf>
    <xf numFmtId="182" fontId="46" fillId="0" borderId="76" xfId="0" applyNumberFormat="1" applyFont="1" applyBorder="1" applyAlignment="1" applyProtection="1">
      <alignment horizontal="right" vertical="center"/>
      <protection hidden="1"/>
    </xf>
    <xf numFmtId="49" fontId="26" fillId="0" borderId="5" xfId="58" applyNumberFormat="1" applyFont="1" applyBorder="1" applyAlignment="1" applyProtection="1">
      <alignment horizontal="center" vertical="center" wrapText="1"/>
      <protection locked="0"/>
    </xf>
    <xf numFmtId="0" fontId="42" fillId="0" borderId="0" xfId="55" applyFont="1" applyAlignment="1" applyProtection="1">
      <alignment vertical="center" shrinkToFit="1"/>
      <protection locked="0"/>
    </xf>
    <xf numFmtId="0" fontId="32" fillId="0" borderId="0" xfId="55" applyFont="1" applyAlignment="1" applyProtection="1">
      <alignment vertical="center" shrinkToFit="1"/>
      <protection locked="0"/>
    </xf>
    <xf numFmtId="0" fontId="53" fillId="0" borderId="6" xfId="55" applyFont="1" applyBorder="1" applyAlignment="1">
      <alignment horizontal="center" vertical="center"/>
    </xf>
    <xf numFmtId="0" fontId="53" fillId="0" borderId="8" xfId="55" applyFont="1" applyBorder="1" applyAlignment="1">
      <alignment horizontal="center" vertical="center"/>
    </xf>
    <xf numFmtId="0" fontId="52" fillId="0" borderId="0" xfId="55" applyFont="1" applyProtection="1">
      <alignment vertical="center"/>
      <protection locked="0"/>
    </xf>
    <xf numFmtId="0" fontId="32" fillId="0" borderId="0" xfId="55" applyFont="1" applyProtection="1">
      <alignment vertical="center"/>
      <protection locked="0"/>
    </xf>
    <xf numFmtId="0" fontId="42" fillId="0" borderId="17" xfId="55" applyFont="1" applyBorder="1" applyAlignment="1">
      <alignment horizontal="center" vertical="center" wrapText="1"/>
    </xf>
    <xf numFmtId="0" fontId="42" fillId="0" borderId="11" xfId="55" applyFont="1" applyBorder="1" applyAlignment="1">
      <alignment horizontal="center" vertical="center" wrapText="1"/>
    </xf>
    <xf numFmtId="0" fontId="42" fillId="0" borderId="2" xfId="55" applyFont="1" applyBorder="1" applyAlignment="1">
      <alignment horizontal="center" vertical="center" wrapText="1"/>
    </xf>
    <xf numFmtId="0" fontId="42" fillId="0" borderId="4" xfId="55" applyFont="1" applyBorder="1" applyAlignment="1">
      <alignment horizontal="center" vertical="center" wrapText="1"/>
    </xf>
    <xf numFmtId="0" fontId="42" fillId="0" borderId="3" xfId="55" applyFont="1" applyBorder="1" applyAlignment="1">
      <alignment horizontal="center" vertical="center" wrapText="1"/>
    </xf>
    <xf numFmtId="0" fontId="42" fillId="0" borderId="2" xfId="55" applyFont="1" applyBorder="1" applyAlignment="1">
      <alignment horizontal="center" vertical="top" wrapText="1"/>
    </xf>
    <xf numFmtId="0" fontId="42" fillId="0" borderId="4" xfId="55" applyFont="1" applyBorder="1" applyAlignment="1">
      <alignment horizontal="center" vertical="top" wrapText="1"/>
    </xf>
    <xf numFmtId="0" fontId="42" fillId="0" borderId="3" xfId="55" applyFont="1" applyBorder="1" applyAlignment="1">
      <alignment horizontal="center" vertical="top" wrapText="1"/>
    </xf>
    <xf numFmtId="0" fontId="32" fillId="0" borderId="2" xfId="55" applyFont="1" applyBorder="1" applyAlignment="1">
      <alignment horizontal="center" vertical="center" wrapText="1"/>
    </xf>
    <xf numFmtId="0" fontId="32" fillId="0" borderId="4" xfId="55" applyFont="1" applyBorder="1" applyAlignment="1">
      <alignment horizontal="center" vertical="center" wrapText="1"/>
    </xf>
    <xf numFmtId="0" fontId="32" fillId="0" borderId="3" xfId="55" applyFont="1" applyBorder="1" applyAlignment="1">
      <alignment horizontal="center" vertical="center" wrapText="1"/>
    </xf>
    <xf numFmtId="0" fontId="42" fillId="0" borderId="18" xfId="55" applyFont="1" applyBorder="1" applyAlignment="1">
      <alignment horizontal="center" vertical="center" wrapText="1"/>
    </xf>
    <xf numFmtId="0" fontId="42" fillId="0" borderId="12" xfId="55" applyFont="1" applyBorder="1" applyAlignment="1">
      <alignment horizontal="center" vertical="center" wrapText="1"/>
    </xf>
    <xf numFmtId="0" fontId="42" fillId="0" borderId="20" xfId="55" applyFont="1" applyBorder="1" applyAlignment="1">
      <alignment horizontal="center" vertical="center" wrapText="1"/>
    </xf>
    <xf numFmtId="0" fontId="42" fillId="0" borderId="4" xfId="55" applyFont="1" applyBorder="1" applyAlignment="1">
      <alignment horizontal="center" vertical="center"/>
    </xf>
    <xf numFmtId="0" fontId="53" fillId="0" borderId="2" xfId="55" applyFont="1" applyBorder="1" applyAlignment="1">
      <alignment horizontal="center" vertical="center" wrapText="1"/>
    </xf>
    <xf numFmtId="0" fontId="53" fillId="0" borderId="4" xfId="55" applyFont="1" applyBorder="1" applyAlignment="1">
      <alignment horizontal="center" vertical="center" wrapText="1"/>
    </xf>
    <xf numFmtId="0" fontId="53" fillId="0" borderId="17" xfId="55" applyFont="1" applyBorder="1" applyAlignment="1">
      <alignment horizontal="center" vertical="center" wrapText="1"/>
    </xf>
    <xf numFmtId="0" fontId="53" fillId="0" borderId="18" xfId="55" applyFont="1" applyBorder="1" applyAlignment="1">
      <alignment horizontal="center" vertical="center" wrapText="1"/>
    </xf>
    <xf numFmtId="0" fontId="53" fillId="0" borderId="12" xfId="55" applyFont="1" applyBorder="1" applyAlignment="1">
      <alignment horizontal="center" vertical="center" wrapText="1"/>
    </xf>
    <xf numFmtId="0" fontId="53" fillId="0" borderId="20" xfId="55" applyFont="1" applyBorder="1" applyAlignment="1">
      <alignment horizontal="center" vertical="center" wrapText="1"/>
    </xf>
    <xf numFmtId="0" fontId="32" fillId="0" borderId="17" xfId="55" applyFont="1" applyBorder="1" applyAlignment="1">
      <alignment horizontal="center" vertical="center" wrapText="1"/>
    </xf>
    <xf numFmtId="0" fontId="32" fillId="0" borderId="11" xfId="55" applyFont="1" applyBorder="1" applyAlignment="1">
      <alignment horizontal="center" vertical="center" wrapText="1"/>
    </xf>
    <xf numFmtId="179" fontId="42" fillId="0" borderId="2" xfId="55" applyNumberFormat="1" applyFont="1" applyBorder="1" applyAlignment="1">
      <alignment horizontal="center" vertical="center" wrapText="1"/>
    </xf>
    <xf numFmtId="179" fontId="42" fillId="0" borderId="4" xfId="55" applyNumberFormat="1" applyFont="1" applyBorder="1" applyAlignment="1">
      <alignment horizontal="center" vertical="center" wrapText="1"/>
    </xf>
    <xf numFmtId="179" fontId="42" fillId="0" borderId="3" xfId="55" applyNumberFormat="1" applyFont="1" applyBorder="1" applyAlignment="1">
      <alignment horizontal="center" vertical="center" wrapText="1"/>
    </xf>
    <xf numFmtId="0" fontId="53" fillId="0" borderId="6" xfId="55" applyFont="1" applyBorder="1" applyAlignment="1">
      <alignment horizontal="center" vertical="center" wrapText="1"/>
    </xf>
    <xf numFmtId="0" fontId="53" fillId="0" borderId="8" xfId="55" applyFont="1" applyBorder="1" applyAlignment="1">
      <alignment horizontal="center" vertical="center" wrapText="1"/>
    </xf>
    <xf numFmtId="0" fontId="53" fillId="0" borderId="5" xfId="55" applyFont="1" applyBorder="1" applyAlignment="1">
      <alignment horizontal="center" vertical="center"/>
    </xf>
    <xf numFmtId="0" fontId="32" fillId="0" borderId="2" xfId="55" applyFont="1" applyBorder="1" applyAlignment="1">
      <alignment horizontal="center" vertical="center" textRotation="255"/>
    </xf>
    <xf numFmtId="0" fontId="32" fillId="0" borderId="4" xfId="55" applyFont="1" applyBorder="1" applyAlignment="1">
      <alignment horizontal="center" vertical="center" textRotation="255"/>
    </xf>
    <xf numFmtId="0" fontId="32" fillId="0" borderId="3" xfId="55" applyFont="1" applyBorder="1" applyAlignment="1">
      <alignment horizontal="center" vertical="center" textRotation="255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3" fillId="0" borderId="2" xfId="55" applyFont="1" applyBorder="1" applyAlignment="1">
      <alignment horizontal="center" vertical="center"/>
    </xf>
    <xf numFmtId="0" fontId="53" fillId="0" borderId="4" xfId="55" applyFont="1" applyBorder="1" applyAlignment="1">
      <alignment horizontal="center" vertical="center"/>
    </xf>
    <xf numFmtId="0" fontId="53" fillId="0" borderId="3" xfId="55" applyFont="1" applyBorder="1" applyAlignment="1">
      <alignment horizontal="center" vertical="center"/>
    </xf>
    <xf numFmtId="0" fontId="53" fillId="0" borderId="17" xfId="55" applyFont="1" applyBorder="1" applyAlignment="1">
      <alignment horizontal="center" vertical="center"/>
    </xf>
    <xf numFmtId="0" fontId="53" fillId="0" borderId="18" xfId="55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9" fontId="54" fillId="0" borderId="2" xfId="55" applyNumberFormat="1" applyFont="1" applyBorder="1" applyAlignment="1">
      <alignment horizontal="center" vertical="center" wrapText="1"/>
    </xf>
    <xf numFmtId="179" fontId="54" fillId="0" borderId="4" xfId="55" applyNumberFormat="1" applyFont="1" applyBorder="1" applyAlignment="1">
      <alignment horizontal="center" vertical="center" wrapText="1"/>
    </xf>
    <xf numFmtId="179" fontId="54" fillId="0" borderId="3" xfId="55" applyNumberFormat="1" applyFont="1" applyBorder="1" applyAlignment="1">
      <alignment horizontal="center" vertical="center" wrapText="1"/>
    </xf>
    <xf numFmtId="0" fontId="32" fillId="0" borderId="2" xfId="55" applyFont="1" applyBorder="1" applyAlignment="1">
      <alignment horizontal="center" vertical="center"/>
    </xf>
    <xf numFmtId="0" fontId="32" fillId="0" borderId="4" xfId="55" applyFont="1" applyBorder="1" applyAlignment="1">
      <alignment horizontal="center" vertical="center"/>
    </xf>
    <xf numFmtId="0" fontId="32" fillId="0" borderId="3" xfId="55" applyFont="1" applyBorder="1" applyAlignment="1">
      <alignment horizontal="center" vertical="center"/>
    </xf>
    <xf numFmtId="0" fontId="54" fillId="0" borderId="2" xfId="55" applyFont="1" applyBorder="1" applyAlignment="1">
      <alignment horizontal="center" vertical="center" wrapText="1"/>
    </xf>
    <xf numFmtId="0" fontId="54" fillId="0" borderId="3" xfId="55" applyFont="1" applyBorder="1" applyAlignment="1">
      <alignment horizontal="center" vertical="center" wrapText="1"/>
    </xf>
    <xf numFmtId="0" fontId="54" fillId="0" borderId="4" xfId="55" applyFont="1" applyBorder="1" applyAlignment="1">
      <alignment horizontal="center" vertical="top" wrapText="1"/>
    </xf>
    <xf numFmtId="0" fontId="54" fillId="0" borderId="3" xfId="55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1" xfId="6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49" fontId="26" fillId="0" borderId="22" xfId="60" applyNumberFormat="1" applyFont="1" applyBorder="1" applyAlignment="1" applyProtection="1">
      <alignment horizontal="center" vertical="center" wrapText="1"/>
      <protection locked="0"/>
    </xf>
    <xf numFmtId="49" fontId="26" fillId="0" borderId="23" xfId="60" applyNumberFormat="1" applyFont="1" applyBorder="1" applyAlignment="1" applyProtection="1">
      <alignment horizontal="center" vertical="center" wrapText="1"/>
      <protection locked="0"/>
    </xf>
    <xf numFmtId="49" fontId="26" fillId="0" borderId="24" xfId="60" applyNumberFormat="1" applyFont="1" applyBorder="1" applyAlignment="1" applyProtection="1">
      <alignment horizontal="center" vertical="center" wrapText="1"/>
      <protection locked="0"/>
    </xf>
    <xf numFmtId="49" fontId="26" fillId="0" borderId="25" xfId="60" applyNumberFormat="1" applyFont="1" applyBorder="1" applyAlignment="1" applyProtection="1">
      <alignment horizontal="center" vertical="center" wrapText="1"/>
      <protection locked="0"/>
    </xf>
    <xf numFmtId="49" fontId="26" fillId="0" borderId="44" xfId="60" applyNumberFormat="1" applyFont="1" applyBorder="1" applyAlignment="1" applyProtection="1">
      <alignment horizontal="center" vertical="center" wrapText="1"/>
      <protection locked="0"/>
    </xf>
    <xf numFmtId="0" fontId="26" fillId="0" borderId="11" xfId="60" applyFont="1" applyBorder="1" applyAlignment="1" applyProtection="1">
      <alignment horizontal="center" vertical="center" textRotation="255"/>
      <protection locked="0"/>
    </xf>
    <xf numFmtId="0" fontId="26" fillId="0" borderId="4" xfId="60" applyFont="1" applyBorder="1" applyAlignment="1" applyProtection="1">
      <alignment horizontal="center" vertical="center" textRotation="255"/>
      <protection locked="0"/>
    </xf>
    <xf numFmtId="0" fontId="26" fillId="0" borderId="3" xfId="60" applyFont="1" applyBorder="1" applyAlignment="1" applyProtection="1">
      <alignment horizontal="center" vertical="center" textRotation="255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6" xfId="57" applyFont="1" applyBorder="1" applyAlignment="1" applyProtection="1">
      <alignment horizontal="center" vertical="center"/>
      <protection locked="0"/>
    </xf>
    <xf numFmtId="0" fontId="26" fillId="0" borderId="5" xfId="57" applyFont="1" applyBorder="1" applyAlignment="1" applyProtection="1">
      <alignment horizontal="center" vertical="center"/>
      <protection locked="0"/>
    </xf>
    <xf numFmtId="0" fontId="26" fillId="0" borderId="1" xfId="57" applyFont="1" applyBorder="1" applyAlignment="1" applyProtection="1">
      <alignment horizontal="center" vertical="center"/>
      <protection locked="0" hidden="1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6" fillId="0" borderId="6" xfId="58" applyNumberFormat="1" applyFont="1" applyBorder="1" applyAlignment="1" applyProtection="1">
      <alignment horizontal="center" vertical="center" wrapText="1"/>
      <protection locked="0"/>
    </xf>
    <xf numFmtId="49" fontId="26" fillId="0" borderId="5" xfId="58" applyNumberFormat="1" applyFont="1" applyBorder="1" applyAlignment="1" applyProtection="1">
      <alignment horizontal="center" vertical="center" wrapText="1"/>
      <protection locked="0"/>
    </xf>
    <xf numFmtId="0" fontId="26" fillId="0" borderId="11" xfId="58" applyFont="1" applyBorder="1" applyAlignment="1" applyProtection="1">
      <alignment horizontal="left" vertical="center" wrapText="1"/>
      <protection locked="0"/>
    </xf>
    <xf numFmtId="0" fontId="26" fillId="0" borderId="0" xfId="58" applyFont="1" applyAlignment="1" applyProtection="1">
      <alignment horizontal="left" vertical="center" wrapText="1"/>
      <protection locked="0"/>
    </xf>
    <xf numFmtId="0" fontId="26" fillId="0" borderId="19" xfId="58" applyFont="1" applyBorder="1" applyAlignment="1" applyProtection="1">
      <alignment horizontal="left" vertical="center" wrapText="1"/>
      <protection locked="0"/>
    </xf>
    <xf numFmtId="0" fontId="26" fillId="0" borderId="12" xfId="58" applyFont="1" applyBorder="1" applyAlignment="1" applyProtection="1">
      <alignment horizontal="left" vertical="center" wrapText="1"/>
      <protection locked="0"/>
    </xf>
    <xf numFmtId="0" fontId="26" fillId="0" borderId="20" xfId="58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2" xfId="58" applyFont="1" applyBorder="1" applyAlignment="1" applyProtection="1">
      <alignment horizontal="center" textRotation="255"/>
      <protection locked="0"/>
    </xf>
    <xf numFmtId="0" fontId="26" fillId="0" borderId="4" xfId="58" applyFont="1" applyBorder="1" applyAlignment="1" applyProtection="1">
      <alignment horizontal="center" textRotation="255"/>
      <protection locked="0"/>
    </xf>
    <xf numFmtId="0" fontId="26" fillId="0" borderId="4" xfId="58" applyFont="1" applyBorder="1" applyAlignment="1" applyProtection="1">
      <alignment horizontal="center" vertical="top"/>
      <protection locked="0"/>
    </xf>
    <xf numFmtId="0" fontId="26" fillId="0" borderId="3" xfId="58" applyFont="1" applyBorder="1" applyAlignment="1" applyProtection="1">
      <alignment horizontal="center" vertical="top"/>
      <protection locked="0"/>
    </xf>
    <xf numFmtId="49" fontId="26" fillId="0" borderId="17" xfId="58" applyNumberFormat="1" applyFont="1" applyBorder="1" applyAlignment="1" applyProtection="1">
      <alignment horizontal="left" vertical="center" wrapText="1"/>
      <protection locked="0"/>
    </xf>
    <xf numFmtId="49" fontId="26" fillId="0" borderId="18" xfId="58" applyNumberFormat="1" applyFont="1" applyBorder="1" applyAlignment="1" applyProtection="1">
      <alignment horizontal="left" vertical="center" wrapText="1"/>
      <protection locked="0"/>
    </xf>
    <xf numFmtId="49" fontId="26" fillId="0" borderId="9" xfId="58" applyNumberFormat="1" applyFont="1" applyBorder="1" applyAlignment="1" applyProtection="1">
      <alignment horizontal="left" vertical="center" wrapText="1"/>
      <protection locked="0"/>
    </xf>
    <xf numFmtId="0" fontId="26" fillId="0" borderId="20" xfId="58" applyFont="1" applyBorder="1" applyAlignment="1">
      <alignment horizontal="center" vertical="center" wrapText="1"/>
    </xf>
    <xf numFmtId="180" fontId="59" fillId="0" borderId="1" xfId="61" applyNumberFormat="1" applyFont="1" applyBorder="1" applyAlignment="1" applyProtection="1">
      <alignment horizontal="center" vertical="center" wrapText="1"/>
      <protection hidden="1"/>
    </xf>
    <xf numFmtId="0" fontId="26" fillId="0" borderId="11" xfId="59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2" xfId="59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" xfId="61" applyFont="1" applyBorder="1" applyAlignment="1">
      <alignment horizontal="center" vertical="center"/>
    </xf>
    <xf numFmtId="0" fontId="26" fillId="0" borderId="77" xfId="58" applyFont="1" applyBorder="1" applyAlignment="1" applyProtection="1">
      <alignment horizontal="left" vertical="center" wrapText="1"/>
      <protection locked="0"/>
    </xf>
    <xf numFmtId="0" fontId="54" fillId="0" borderId="47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47" xfId="61" applyFont="1" applyBorder="1" applyAlignment="1">
      <alignment horizontal="center" vertical="center" wrapText="1"/>
    </xf>
    <xf numFmtId="0" fontId="54" fillId="0" borderId="10" xfId="61" applyFont="1" applyBorder="1" applyAlignment="1">
      <alignment horizontal="center" vertical="center" wrapText="1"/>
    </xf>
    <xf numFmtId="0" fontId="54" fillId="0" borderId="47" xfId="57" applyFont="1" applyBorder="1" applyAlignment="1">
      <alignment horizontal="center" vertical="center" wrapText="1"/>
    </xf>
    <xf numFmtId="0" fontId="54" fillId="0" borderId="28" xfId="57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</xf>
    <xf numFmtId="0" fontId="58" fillId="0" borderId="26" xfId="57" applyFont="1" applyBorder="1" applyAlignment="1">
      <alignment horizontal="center" vertical="top" wrapText="1"/>
    </xf>
    <xf numFmtId="0" fontId="58" fillId="0" borderId="11" xfId="57" applyFont="1" applyBorder="1" applyAlignment="1">
      <alignment horizontal="center" vertical="top" wrapText="1"/>
    </xf>
    <xf numFmtId="0" fontId="58" fillId="0" borderId="27" xfId="57" applyFont="1" applyBorder="1" applyAlignment="1">
      <alignment horizontal="center" vertical="top" wrapText="1"/>
    </xf>
    <xf numFmtId="0" fontId="58" fillId="0" borderId="48" xfId="57" applyFont="1" applyBorder="1" applyAlignment="1">
      <alignment horizontal="left" vertical="center" wrapText="1"/>
    </xf>
    <xf numFmtId="0" fontId="58" fillId="0" borderId="49" xfId="57" applyFont="1" applyBorder="1" applyAlignment="1">
      <alignment horizontal="left" vertical="center" wrapText="1"/>
    </xf>
    <xf numFmtId="0" fontId="58" fillId="0" borderId="50" xfId="57" applyFont="1" applyBorder="1" applyAlignment="1">
      <alignment horizontal="left" vertical="center" wrapText="1"/>
    </xf>
    <xf numFmtId="0" fontId="54" fillId="0" borderId="29" xfId="57" applyFont="1" applyBorder="1" applyAlignment="1">
      <alignment horizontal="center" vertical="center" wrapText="1"/>
    </xf>
    <xf numFmtId="0" fontId="54" fillId="0" borderId="30" xfId="57" applyFont="1" applyBorder="1" applyAlignment="1">
      <alignment horizontal="center" vertical="center" wrapText="1"/>
    </xf>
    <xf numFmtId="0" fontId="54" fillId="0" borderId="2" xfId="57" applyFont="1" applyBorder="1" applyAlignment="1">
      <alignment horizontal="center" vertical="center" wrapText="1"/>
    </xf>
    <xf numFmtId="0" fontId="54" fillId="0" borderId="13" xfId="57" applyFont="1" applyBorder="1" applyAlignment="1">
      <alignment horizontal="center" vertical="center" wrapText="1"/>
    </xf>
    <xf numFmtId="0" fontId="54" fillId="0" borderId="45" xfId="57" applyFont="1" applyBorder="1" applyAlignment="1">
      <alignment horizontal="center" vertical="center" wrapText="1"/>
    </xf>
    <xf numFmtId="0" fontId="54" fillId="0" borderId="46" xfId="57" applyFont="1" applyBorder="1" applyAlignment="1">
      <alignment horizontal="center" vertical="center" wrapText="1"/>
    </xf>
    <xf numFmtId="0" fontId="27" fillId="0" borderId="1" xfId="57" applyFont="1" applyBorder="1" applyAlignment="1" applyProtection="1">
      <alignment horizontal="center" vertical="center" wrapText="1"/>
      <protection locked="0"/>
    </xf>
    <xf numFmtId="0" fontId="26" fillId="0" borderId="2" xfId="57" applyFont="1" applyBorder="1" applyAlignment="1" applyProtection="1">
      <alignment horizontal="center" vertical="center" wrapText="1"/>
      <protection locked="0"/>
    </xf>
    <xf numFmtId="0" fontId="26" fillId="0" borderId="3" xfId="57" applyFont="1" applyBorder="1" applyAlignment="1" applyProtection="1">
      <alignment horizontal="center" vertical="center" wrapText="1"/>
      <protection locked="0"/>
    </xf>
    <xf numFmtId="0" fontId="26" fillId="0" borderId="8" xfId="57" applyFont="1" applyBorder="1" applyAlignment="1" applyProtection="1">
      <alignment horizontal="center" vertical="center"/>
      <protection locked="0"/>
    </xf>
    <xf numFmtId="0" fontId="26" fillId="0" borderId="2" xfId="56" applyFont="1" applyBorder="1" applyAlignment="1" applyProtection="1">
      <alignment horizontal="center" vertical="center"/>
      <protection locked="0"/>
    </xf>
    <xf numFmtId="0" fontId="26" fillId="0" borderId="4" xfId="56" applyFont="1" applyBorder="1" applyAlignment="1" applyProtection="1">
      <alignment horizontal="center" vertical="center"/>
      <protection locked="0"/>
    </xf>
    <xf numFmtId="0" fontId="26" fillId="0" borderId="3" xfId="56" applyFont="1" applyBorder="1" applyAlignment="1" applyProtection="1">
      <alignment horizontal="center" vertical="center"/>
      <protection locked="0"/>
    </xf>
    <xf numFmtId="0" fontId="26" fillId="0" borderId="1" xfId="57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1" xfId="57" applyFont="1" applyBorder="1" applyAlignment="1" applyProtection="1">
      <alignment horizontal="center" vertical="center"/>
      <protection locked="0"/>
    </xf>
    <xf numFmtId="0" fontId="26" fillId="0" borderId="2" xfId="57" applyFont="1" applyBorder="1" applyAlignment="1" applyProtection="1">
      <alignment horizontal="center" vertical="center"/>
      <protection locked="0"/>
    </xf>
    <xf numFmtId="0" fontId="26" fillId="0" borderId="3" xfId="57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textRotation="255" wrapText="1"/>
      <protection locked="0"/>
    </xf>
    <xf numFmtId="0" fontId="40" fillId="0" borderId="4" xfId="0" applyFont="1" applyBorder="1" applyAlignment="1" applyProtection="1">
      <alignment horizontal="center" vertical="center" textRotation="255" wrapText="1"/>
      <protection locked="0"/>
    </xf>
    <xf numFmtId="0" fontId="40" fillId="0" borderId="3" xfId="0" applyFont="1" applyBorder="1" applyAlignment="1" applyProtection="1">
      <alignment horizontal="center" vertical="center" textRotation="255" wrapText="1"/>
      <protection locked="0"/>
    </xf>
    <xf numFmtId="0" fontId="40" fillId="0" borderId="13" xfId="0" applyFont="1" applyBorder="1" applyAlignment="1" applyProtection="1">
      <alignment horizontal="center" vertical="center" textRotation="255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 hidden="1"/>
    </xf>
    <xf numFmtId="0" fontId="26" fillId="0" borderId="4" xfId="0" applyFont="1" applyBorder="1" applyAlignment="1" applyProtection="1">
      <alignment horizontal="center" vertical="center" wrapText="1"/>
      <protection locked="0" hidden="1"/>
    </xf>
    <xf numFmtId="0" fontId="26" fillId="0" borderId="3" xfId="0" applyFont="1" applyBorder="1" applyAlignment="1" applyProtection="1">
      <alignment horizontal="center" vertical="center" wrapText="1"/>
      <protection locked="0" hidden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46" fillId="0" borderId="6" xfId="0" applyFont="1" applyBorder="1" applyAlignment="1" applyProtection="1">
      <alignment horizontal="left" vertical="center" wrapText="1"/>
      <protection locked="0"/>
    </xf>
    <xf numFmtId="0" fontId="46" fillId="0" borderId="8" xfId="0" applyFont="1" applyBorder="1" applyAlignment="1" applyProtection="1">
      <alignment horizontal="left" vertical="center" wrapText="1"/>
      <protection locked="0"/>
    </xf>
    <xf numFmtId="0" fontId="46" fillId="0" borderId="5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textRotation="255"/>
      <protection locked="0" hidden="1"/>
    </xf>
    <xf numFmtId="0" fontId="26" fillId="0" borderId="4" xfId="0" applyFont="1" applyBorder="1" applyAlignment="1" applyProtection="1">
      <alignment horizontal="center" vertical="center" textRotation="255"/>
      <protection locked="0" hidden="1"/>
    </xf>
    <xf numFmtId="0" fontId="26" fillId="0" borderId="3" xfId="0" applyFont="1" applyBorder="1" applyAlignment="1" applyProtection="1">
      <alignment horizontal="center" vertical="center" textRotation="255"/>
      <protection locked="0" hidden="1"/>
    </xf>
    <xf numFmtId="0" fontId="26" fillId="0" borderId="4" xfId="0" applyFont="1" applyBorder="1" applyAlignment="1" applyProtection="1">
      <alignment horizontal="center" vertical="center" textRotation="255" wrapText="1"/>
      <protection locked="0"/>
    </xf>
    <xf numFmtId="0" fontId="26" fillId="0" borderId="3" xfId="0" applyFont="1" applyBorder="1" applyAlignment="1" applyProtection="1">
      <alignment horizontal="center" vertical="center" textRotation="255" wrapText="1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textRotation="255" wrapText="1"/>
      <protection locked="0" hidden="1"/>
    </xf>
    <xf numFmtId="0" fontId="26" fillId="0" borderId="13" xfId="0" applyFont="1" applyBorder="1" applyAlignment="1" applyProtection="1">
      <alignment horizontal="center" vertical="center" wrapText="1"/>
      <protection locked="0" hidden="1"/>
    </xf>
    <xf numFmtId="0" fontId="26" fillId="0" borderId="2" xfId="0" applyFont="1" applyBorder="1" applyAlignment="1" applyProtection="1">
      <alignment horizontal="center" vertical="center" textRotation="255"/>
      <protection locked="0"/>
    </xf>
    <xf numFmtId="0" fontId="40" fillId="0" borderId="4" xfId="0" applyFont="1" applyBorder="1" applyAlignment="1" applyProtection="1">
      <alignment horizontal="center" vertical="center" textRotation="255"/>
      <protection locked="0"/>
    </xf>
    <xf numFmtId="0" fontId="40" fillId="0" borderId="3" xfId="0" applyFont="1" applyBorder="1" applyAlignment="1" applyProtection="1">
      <alignment horizontal="center" vertical="center" textRotation="255"/>
      <protection locked="0"/>
    </xf>
    <xf numFmtId="0" fontId="41" fillId="0" borderId="6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49" fontId="46" fillId="0" borderId="5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/>
      <protection locked="0"/>
    </xf>
    <xf numFmtId="49" fontId="46" fillId="0" borderId="4" xfId="0" applyNumberFormat="1" applyFont="1" applyBorder="1" applyAlignment="1" applyProtection="1">
      <alignment horizontal="center" vertical="center"/>
      <protection locked="0"/>
    </xf>
    <xf numFmtId="183" fontId="46" fillId="0" borderId="2" xfId="0" applyNumberFormat="1" applyFont="1" applyBorder="1" applyAlignment="1" applyProtection="1">
      <alignment horizontal="center" vertical="center"/>
      <protection locked="0"/>
    </xf>
    <xf numFmtId="183" fontId="46" fillId="0" borderId="4" xfId="0" applyNumberFormat="1" applyFont="1" applyBorder="1" applyAlignment="1" applyProtection="1">
      <alignment horizontal="center" vertical="center"/>
      <protection locked="0"/>
    </xf>
    <xf numFmtId="183" fontId="46" fillId="0" borderId="13" xfId="0" applyNumberFormat="1" applyFont="1" applyBorder="1" applyAlignment="1" applyProtection="1">
      <alignment horizontal="center" vertical="center"/>
      <protection locked="0"/>
    </xf>
    <xf numFmtId="183" fontId="46" fillId="0" borderId="69" xfId="0" applyNumberFormat="1" applyFont="1" applyBorder="1" applyAlignment="1" applyProtection="1">
      <alignment horizontal="center" vertical="center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49" fontId="46" fillId="0" borderId="3" xfId="0" applyNumberFormat="1" applyFont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6" fillId="0" borderId="6" xfId="0" applyNumberFormat="1" applyFont="1" applyBorder="1" applyAlignment="1" applyProtection="1">
      <alignment horizontal="center" vertical="center"/>
      <protection locked="0"/>
    </xf>
    <xf numFmtId="49" fontId="46" fillId="0" borderId="8" xfId="0" applyNumberFormat="1" applyFont="1" applyBorder="1" applyAlignment="1" applyProtection="1">
      <alignment horizontal="center" vertical="center"/>
      <protection locked="0"/>
    </xf>
    <xf numFmtId="0" fontId="46" fillId="0" borderId="48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locked="0"/>
    </xf>
    <xf numFmtId="49" fontId="46" fillId="0" borderId="59" xfId="0" applyNumberFormat="1" applyFont="1" applyBorder="1" applyAlignment="1" applyProtection="1">
      <alignment horizontal="center" vertical="center" wrapText="1"/>
      <protection locked="0"/>
    </xf>
    <xf numFmtId="49" fontId="46" fillId="0" borderId="61" xfId="0" applyNumberFormat="1" applyFont="1" applyBorder="1" applyAlignment="1" applyProtection="1">
      <alignment horizontal="center" vertical="center" wrapText="1"/>
      <protection locked="0"/>
    </xf>
    <xf numFmtId="49" fontId="46" fillId="0" borderId="69" xfId="0" applyNumberFormat="1" applyFont="1" applyBorder="1" applyAlignment="1" applyProtection="1">
      <alignment horizontal="center" vertical="center"/>
      <protection locked="0"/>
    </xf>
    <xf numFmtId="49" fontId="4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0" xfId="58" applyFont="1" applyBorder="1" applyAlignment="1">
      <alignment horizontal="center" vertical="center" wrapText="1"/>
    </xf>
    <xf numFmtId="49" fontId="26" fillId="0" borderId="1" xfId="58" applyNumberFormat="1" applyFont="1" applyBorder="1" applyAlignment="1" applyProtection="1">
      <alignment horizontal="right" vertical="center" wrapText="1"/>
      <protection locked="0"/>
    </xf>
    <xf numFmtId="0" fontId="26" fillId="0" borderId="1" xfId="0" applyFont="1" applyBorder="1" applyAlignment="1" applyProtection="1">
      <alignment horizontal="right" vertical="center"/>
      <protection locked="0"/>
    </xf>
    <xf numFmtId="177" fontId="26" fillId="0" borderId="1" xfId="0" applyNumberFormat="1" applyFont="1" applyBorder="1" applyAlignment="1" applyProtection="1">
      <alignment horizontal="right" vertical="center"/>
      <protection locked="0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5" xr:uid="{00000000-0005-0000-0000-00001C000000}"/>
    <cellStyle name="ハイパーリンク 2 2" xfId="67" xr:uid="{00000000-0005-0000-0000-00001D000000}"/>
    <cellStyle name="ハイパーリンク 2 2 2" xfId="71" xr:uid="{E45CB06B-AD80-4A5A-9C77-89D1FF342ADA}"/>
    <cellStyle name="ハイパーリンク 3" xfId="69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2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6" xr:uid="{00000000-0005-0000-0000-000034000000}"/>
    <cellStyle name="標準 2 4 2" xfId="70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4" xr:uid="{00000000-0005-0000-0000-00003B000000}"/>
    <cellStyle name="標準 9 2" xfId="68" xr:uid="{BA044CFE-F01C-4E28-BEE1-9E6ED1B3A9AA}"/>
    <cellStyle name="標準_17年度　概況様式集(18年度参考用)" xfId="55" xr:uid="{00000000-0005-0000-0000-00003C000000}"/>
    <cellStyle name="標準_テンプレート案060809" xfId="56" xr:uid="{00000000-0005-0000-0000-00003D000000}"/>
    <cellStyle name="標準_回答　地盤沈下の概況様式（国提出）　差替え" xfId="57" xr:uid="{00000000-0005-0000-0000-00003E000000}"/>
    <cellStyle name="標準_関東平野南部（東京都）" xfId="58" xr:uid="{00000000-0005-0000-0000-00003F000000}"/>
    <cellStyle name="標準_関東平野北部（栃木県）" xfId="59" xr:uid="{00000000-0005-0000-0000-000040000000}"/>
    <cellStyle name="標準_青森平野" xfId="60" xr:uid="{00000000-0005-0000-0000-000041000000}"/>
    <cellStyle name="標準_地盤沈下の概況様式" xfId="61" xr:uid="{00000000-0005-0000-0000-000042000000}"/>
    <cellStyle name="標準_調査票（enquete）" xfId="62" xr:uid="{00000000-0005-0000-0000-000043000000}"/>
    <cellStyle name="良い 2" xfId="63" xr:uid="{00000000-0005-0000-0000-000044000000}"/>
  </cellStyles>
  <dxfs count="5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00FFFF"/>
      <color rgb="FFCCFFFF"/>
      <color rgb="FFC6D5F2"/>
      <color rgb="FFCCFF99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19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53" dataDxfId="52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1" dataCellStyle="標準_調査票（enquete）"/>
    <tableColumn id="2" xr3:uid="{05E38548-0469-4FE9-9537-1C234A740E06}" name="青森県" dataDxfId="50" dataCellStyle="標準_調査票（enquete）"/>
    <tableColumn id="3" xr3:uid="{2687236F-7BD8-4CDA-8885-9A36FFB6BFD3}" name="岩手県" dataDxfId="49" dataCellStyle="標準_調査票（enquete）"/>
    <tableColumn id="4" xr3:uid="{BFBDC290-56EA-4530-8CD1-77785A0F25F7}" name="宮城県" dataDxfId="48" dataCellStyle="標準_調査票（enquete）"/>
    <tableColumn id="5" xr3:uid="{33BDA831-D90D-4C42-A441-69EFA402F75F}" name="秋田県" dataDxfId="47" dataCellStyle="標準_調査票（enquete）"/>
    <tableColumn id="6" xr3:uid="{83F52304-EF99-4DAA-9634-2B4960B83174}" name="山形県" dataDxfId="46" dataCellStyle="標準_調査票（enquete）"/>
    <tableColumn id="7" xr3:uid="{157CD1C7-145B-4B4A-B483-DE92F539E8C6}" name="福島県" dataDxfId="45" dataCellStyle="標準_調査票（enquete）"/>
    <tableColumn id="8" xr3:uid="{05FD4F23-88EA-4C61-930D-8C4853D9E7F4}" name="茨城県" dataDxfId="44" dataCellStyle="標準_調査票（enquete）"/>
    <tableColumn id="9" xr3:uid="{27E38EFB-1CD6-42F4-8E5A-DC9F4EE8070F}" name="栃木県" dataDxfId="43" dataCellStyle="標準_調査票（enquete）"/>
    <tableColumn id="10" xr3:uid="{B4C0A950-20D7-4017-A0F7-1920B345679B}" name="群馬県" dataDxfId="42" dataCellStyle="標準_調査票（enquete）"/>
    <tableColumn id="11" xr3:uid="{CED412F0-E504-4752-9D87-61AA6E510FAB}" name="埼玉県" dataDxfId="41" dataCellStyle="標準_調査票（enquete）"/>
    <tableColumn id="12" xr3:uid="{7E8F148F-CF4A-4C2D-A25B-FAB6925C4CBA}" name="千葉県" dataDxfId="40" dataCellStyle="標準_調査票（enquete）"/>
    <tableColumn id="13" xr3:uid="{CFC169A4-6DBE-4F7F-AA92-F5986F4FE9EF}" name="東京都" dataDxfId="39" dataCellStyle="標準_調査票（enquete）"/>
    <tableColumn id="14" xr3:uid="{706E7ECA-0F42-4EEF-97D1-FF792E2003AE}" name="神奈川県" dataDxfId="38" dataCellStyle="標準_調査票（enquete）"/>
    <tableColumn id="15" xr3:uid="{F74914B9-7FF2-458F-9134-37F45702FE7C}" name="新潟県" dataDxfId="37" dataCellStyle="標準_調査票（enquete）"/>
    <tableColumn id="16" xr3:uid="{CE18D495-47FC-499C-8769-6AAB66CF998B}" name="富山県" dataDxfId="36" dataCellStyle="標準_調査票（enquete）"/>
    <tableColumn id="17" xr3:uid="{2EF01D7C-8193-4F60-9C65-2C1CE6BD885F}" name="石川県" dataDxfId="35" dataCellStyle="標準_調査票（enquete）"/>
    <tableColumn id="18" xr3:uid="{6B89BF88-A40B-4B2A-8FA3-B99B91943AAC}" name="福井県" dataDxfId="34" dataCellStyle="標準_調査票（enquete）"/>
    <tableColumn id="19" xr3:uid="{83D8F0B1-7723-4850-8F12-797B4125CD40}" name="山梨県" dataDxfId="33" dataCellStyle="標準_調査票（enquete）"/>
    <tableColumn id="20" xr3:uid="{C0B12DEA-5341-4A52-B788-E3C0F6B83D48}" name="長野県" dataDxfId="32" dataCellStyle="標準_調査票（enquete）"/>
    <tableColumn id="21" xr3:uid="{44C10101-1DBB-442C-9B41-131DFC34D156}" name="岐阜県" dataDxfId="31" dataCellStyle="標準_調査票（enquete）"/>
    <tableColumn id="22" xr3:uid="{697E37A0-FB12-4894-9360-7EFAE02D288C}" name="静岡県" dataDxfId="30" dataCellStyle="標準_調査票（enquete）"/>
    <tableColumn id="23" xr3:uid="{9C230FC9-7B2C-4F11-8C26-7CD967F34049}" name="愛知県" dataDxfId="29" dataCellStyle="標準_調査票（enquete）"/>
    <tableColumn id="24" xr3:uid="{04952E23-389D-4703-9456-42CFB8FEFAFC}" name="三重県" dataDxfId="28" dataCellStyle="標準_調査票（enquete）"/>
    <tableColumn id="25" xr3:uid="{DB2F7549-8BCD-4C2A-BE70-A2C4E879B825}" name="滋賀県" dataDxfId="27" dataCellStyle="標準_調査票（enquete）"/>
    <tableColumn id="26" xr3:uid="{F3690B97-74D4-4FFA-923E-6170C7B48F01}" name="京都府" dataDxfId="26" dataCellStyle="標準_調査票（enquete）"/>
    <tableColumn id="27" xr3:uid="{B3D1DAB0-09CD-4836-9300-2F91143103BB}" name="大阪府" dataDxfId="25" dataCellStyle="標準_調査票（enquete）"/>
    <tableColumn id="28" xr3:uid="{E9C501B2-71FC-4CD8-833E-5FDFBE656625}" name="兵庫県" dataDxfId="24" dataCellStyle="標準_調査票（enquete）"/>
    <tableColumn id="29" xr3:uid="{4E014479-DF85-4B84-B409-A260C6080AB7}" name="奈良県" dataDxfId="23" dataCellStyle="標準_調査票（enquete）"/>
    <tableColumn id="30" xr3:uid="{8B420B8E-AB02-4D32-9CC2-5855E7AF6DDC}" name="和歌山県" dataDxfId="22" dataCellStyle="標準_調査票（enquete）"/>
    <tableColumn id="31" xr3:uid="{EC91CA05-000A-4F11-ACA9-79BFBBAAEC9B}" name="鳥取県" dataDxfId="21" dataCellStyle="標準_調査票（enquete）"/>
    <tableColumn id="32" xr3:uid="{794F10C6-8C02-4986-9506-5A2F4DCEAAC2}" name="島根県" dataDxfId="20" dataCellStyle="標準_調査票（enquete）"/>
    <tableColumn id="33" xr3:uid="{7C28222B-9FB8-456F-88F2-454FB79F3D87}" name="岡山県" dataDxfId="19" dataCellStyle="標準_調査票（enquete）"/>
    <tableColumn id="34" xr3:uid="{F73344BD-0CF1-445C-A9BC-CD0DB7B1A111}" name="広島県" dataDxfId="18" dataCellStyle="標準_調査票（enquete）"/>
    <tableColumn id="35" xr3:uid="{2E5768CC-2F33-4077-900F-9317C49B2ABC}" name="山口県" dataDxfId="17" dataCellStyle="標準_調査票（enquete）"/>
    <tableColumn id="36" xr3:uid="{A5794C73-12BC-42D2-92C6-2531060D3E8F}" name="徳島県" dataDxfId="16" dataCellStyle="標準_調査票（enquete）"/>
    <tableColumn id="37" xr3:uid="{C1717426-A690-4C3A-95C5-5715E67F7359}" name="香川県" dataDxfId="15" dataCellStyle="標準_調査票（enquete）"/>
    <tableColumn id="38" xr3:uid="{38F19499-B069-4D49-9813-343135FC2ED9}" name="愛媛県" dataDxfId="14" dataCellStyle="標準_調査票（enquete）"/>
    <tableColumn id="39" xr3:uid="{3A40F9A5-FEA1-43E1-A40F-B4D9061B68F7}" name="高知県" dataDxfId="13" dataCellStyle="標準_調査票（enquete）"/>
    <tableColumn id="40" xr3:uid="{2006946A-823D-439E-98E8-65735D7C7E2A}" name="福岡県" dataDxfId="12" dataCellStyle="標準_調査票（enquete）"/>
    <tableColumn id="41" xr3:uid="{26E7DD96-6C07-43F5-8EB8-D012A6E93E58}" name="佐賀県" dataDxfId="11" dataCellStyle="標準_調査票（enquete）"/>
    <tableColumn id="42" xr3:uid="{4BBBCFD3-F64D-4D10-98E7-4C418B997086}" name="長崎県" dataDxfId="10" dataCellStyle="標準_調査票（enquete）"/>
    <tableColumn id="43" xr3:uid="{47E2C355-C562-4F46-AE24-103B61A6A8F8}" name="熊本県" dataDxfId="9" dataCellStyle="標準_調査票（enquete）"/>
    <tableColumn id="44" xr3:uid="{1BA210DF-3581-4FA4-8FB1-E562D16446DC}" name="大分県" dataDxfId="8" dataCellStyle="標準_調査票（enquete）"/>
    <tableColumn id="45" xr3:uid="{AC5AC4F4-8A29-45E4-A139-2DC8C64C7D87}" name="宮崎県" dataDxfId="7" dataCellStyle="標準_調査票（enquete）"/>
    <tableColumn id="46" xr3:uid="{2FE8A3AA-B99F-437E-8747-D1E46A6D6A1C}" name="鹿児島県" dataDxfId="6" dataCellStyle="標準_調査票（enquete）"/>
    <tableColumn id="47" xr3:uid="{6AA2CA46-5DBD-4F63-A16B-3FAD9332077F}" name="沖縄県" dataDxfId="5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2" zoomScale="70" zoomScaleNormal="70" zoomScaleSheetLayoutView="4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38" customWidth="1"/>
    <col min="5" max="5" width="10.90625" style="1" customWidth="1"/>
    <col min="6" max="6" width="8.90625" style="1" customWidth="1"/>
    <col min="7" max="22" width="8.089843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349</v>
      </c>
      <c r="C1" s="3"/>
      <c r="D1" s="4"/>
      <c r="E1" s="3"/>
      <c r="F1" s="3"/>
      <c r="G1" s="3"/>
      <c r="H1" s="3"/>
      <c r="I1" s="3"/>
      <c r="J1" s="3" t="s">
        <v>46</v>
      </c>
      <c r="L1" s="5"/>
      <c r="M1" s="5"/>
      <c r="N1" s="5"/>
      <c r="O1" s="273"/>
      <c r="P1" s="274"/>
      <c r="Q1" s="269"/>
      <c r="R1" s="270"/>
      <c r="S1" s="270"/>
      <c r="T1" s="270"/>
      <c r="U1" s="270"/>
    </row>
    <row r="2" spans="1:43" ht="51.65" customHeight="1" x14ac:dyDescent="0.2">
      <c r="A2" s="304" t="s">
        <v>170</v>
      </c>
      <c r="B2" s="290" t="s">
        <v>0</v>
      </c>
      <c r="C2" s="290" t="s">
        <v>29</v>
      </c>
      <c r="D2" s="277" t="s">
        <v>344</v>
      </c>
      <c r="E2" s="271" t="s">
        <v>1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6" t="s">
        <v>337</v>
      </c>
      <c r="X2" s="7"/>
      <c r="Y2" s="8" t="s">
        <v>302</v>
      </c>
      <c r="Z2" s="271" t="s">
        <v>156</v>
      </c>
      <c r="AA2" s="272"/>
      <c r="AB2" s="272"/>
      <c r="AC2" s="303"/>
      <c r="AD2" s="301" t="s">
        <v>711</v>
      </c>
      <c r="AE2" s="272"/>
      <c r="AF2" s="272"/>
      <c r="AG2" s="272"/>
      <c r="AH2" s="272"/>
      <c r="AI2" s="272"/>
      <c r="AJ2" s="272"/>
      <c r="AK2" s="272"/>
      <c r="AL2" s="272"/>
      <c r="AM2" s="272"/>
      <c r="AN2" s="290" t="s">
        <v>29</v>
      </c>
      <c r="AO2" s="290" t="s">
        <v>0</v>
      </c>
    </row>
    <row r="3" spans="1:43" ht="14.25" customHeight="1" x14ac:dyDescent="0.2">
      <c r="A3" s="305"/>
      <c r="B3" s="291"/>
      <c r="C3" s="291"/>
      <c r="D3" s="307"/>
      <c r="E3" s="275" t="s">
        <v>2</v>
      </c>
      <c r="F3" s="9"/>
      <c r="G3" s="275" t="s">
        <v>52</v>
      </c>
      <c r="H3" s="286"/>
      <c r="I3" s="286"/>
      <c r="J3" s="286"/>
      <c r="K3" s="275" t="s">
        <v>444</v>
      </c>
      <c r="L3" s="286"/>
      <c r="M3" s="286"/>
      <c r="N3" s="286"/>
      <c r="O3" s="275" t="s">
        <v>41</v>
      </c>
      <c r="P3" s="286"/>
      <c r="Q3" s="286"/>
      <c r="R3" s="286"/>
      <c r="S3" s="275" t="s">
        <v>345</v>
      </c>
      <c r="T3" s="286"/>
      <c r="U3" s="286"/>
      <c r="V3" s="286"/>
      <c r="W3" s="327" t="s">
        <v>338</v>
      </c>
      <c r="X3" s="327" t="s">
        <v>339</v>
      </c>
      <c r="Y3" s="10" t="s">
        <v>200</v>
      </c>
      <c r="Z3" s="309" t="s">
        <v>157</v>
      </c>
      <c r="AA3" s="312" t="s">
        <v>158</v>
      </c>
      <c r="AB3" s="313"/>
      <c r="AC3" s="314"/>
      <c r="AD3" s="301" t="s">
        <v>38</v>
      </c>
      <c r="AE3" s="302"/>
      <c r="AF3" s="302"/>
      <c r="AG3" s="302"/>
      <c r="AH3" s="302"/>
      <c r="AI3" s="302"/>
      <c r="AJ3" s="302"/>
      <c r="AK3" s="301" t="s">
        <v>30</v>
      </c>
      <c r="AL3" s="302"/>
      <c r="AM3" s="296" t="s">
        <v>3</v>
      </c>
      <c r="AN3" s="291"/>
      <c r="AO3" s="291"/>
    </row>
    <row r="4" spans="1:43" ht="35.5" customHeight="1" x14ac:dyDescent="0.2">
      <c r="A4" s="305"/>
      <c r="B4" s="291"/>
      <c r="C4" s="291"/>
      <c r="D4" s="307"/>
      <c r="E4" s="276"/>
      <c r="F4" s="11"/>
      <c r="G4" s="287"/>
      <c r="H4" s="288"/>
      <c r="I4" s="288"/>
      <c r="J4" s="288"/>
      <c r="K4" s="287"/>
      <c r="L4" s="288"/>
      <c r="M4" s="288"/>
      <c r="N4" s="288"/>
      <c r="O4" s="287"/>
      <c r="P4" s="288"/>
      <c r="Q4" s="288"/>
      <c r="R4" s="288"/>
      <c r="S4" s="287"/>
      <c r="T4" s="288"/>
      <c r="U4" s="288"/>
      <c r="V4" s="288"/>
      <c r="W4" s="328"/>
      <c r="X4" s="328"/>
      <c r="Y4" s="12" t="s">
        <v>201</v>
      </c>
      <c r="Z4" s="310"/>
      <c r="AA4" s="315"/>
      <c r="AB4" s="316"/>
      <c r="AC4" s="317"/>
      <c r="AD4" s="292" t="s">
        <v>31</v>
      </c>
      <c r="AE4" s="293"/>
      <c r="AF4" s="292" t="s">
        <v>4</v>
      </c>
      <c r="AG4" s="293"/>
      <c r="AH4" s="293"/>
      <c r="AI4" s="293"/>
      <c r="AJ4" s="293"/>
      <c r="AK4" s="296" t="s">
        <v>47</v>
      </c>
      <c r="AL4" s="296" t="s">
        <v>48</v>
      </c>
      <c r="AM4" s="297"/>
      <c r="AN4" s="291"/>
      <c r="AO4" s="291"/>
    </row>
    <row r="5" spans="1:43" ht="11.5" customHeight="1" x14ac:dyDescent="0.2">
      <c r="A5" s="305"/>
      <c r="B5" s="291"/>
      <c r="C5" s="291"/>
      <c r="D5" s="307"/>
      <c r="E5" s="276"/>
      <c r="F5" s="280" t="s">
        <v>49</v>
      </c>
      <c r="G5" s="277" t="s">
        <v>159</v>
      </c>
      <c r="H5" s="277" t="s">
        <v>154</v>
      </c>
      <c r="I5" s="283" t="s">
        <v>153</v>
      </c>
      <c r="J5" s="277" t="s">
        <v>5</v>
      </c>
      <c r="K5" s="277" t="s">
        <v>159</v>
      </c>
      <c r="L5" s="277" t="s">
        <v>154</v>
      </c>
      <c r="M5" s="283" t="s">
        <v>153</v>
      </c>
      <c r="N5" s="277" t="s">
        <v>5</v>
      </c>
      <c r="O5" s="277" t="s">
        <v>159</v>
      </c>
      <c r="P5" s="277" t="s">
        <v>243</v>
      </c>
      <c r="Q5" s="283" t="s">
        <v>153</v>
      </c>
      <c r="R5" s="277" t="s">
        <v>5</v>
      </c>
      <c r="S5" s="275" t="s">
        <v>6</v>
      </c>
      <c r="T5" s="275" t="s">
        <v>7</v>
      </c>
      <c r="U5" s="275" t="s">
        <v>8</v>
      </c>
      <c r="V5" s="277" t="s">
        <v>28</v>
      </c>
      <c r="W5" s="13"/>
      <c r="X5" s="14"/>
      <c r="Y5" s="15"/>
      <c r="Z5" s="311"/>
      <c r="AA5" s="318"/>
      <c r="AB5" s="319"/>
      <c r="AC5" s="320"/>
      <c r="AD5" s="294"/>
      <c r="AE5" s="295"/>
      <c r="AF5" s="294"/>
      <c r="AG5" s="295"/>
      <c r="AH5" s="295"/>
      <c r="AI5" s="295"/>
      <c r="AJ5" s="295"/>
      <c r="AK5" s="297"/>
      <c r="AL5" s="297"/>
      <c r="AM5" s="297"/>
      <c r="AN5" s="291"/>
      <c r="AO5" s="291"/>
    </row>
    <row r="6" spans="1:43" ht="19.5" customHeight="1" x14ac:dyDescent="0.2">
      <c r="A6" s="305"/>
      <c r="B6" s="291"/>
      <c r="C6" s="291"/>
      <c r="D6" s="307"/>
      <c r="E6" s="276"/>
      <c r="F6" s="281"/>
      <c r="G6" s="278"/>
      <c r="H6" s="278"/>
      <c r="I6" s="284"/>
      <c r="J6" s="278"/>
      <c r="K6" s="278"/>
      <c r="L6" s="278"/>
      <c r="M6" s="284"/>
      <c r="N6" s="278"/>
      <c r="O6" s="278"/>
      <c r="P6" s="289"/>
      <c r="Q6" s="284"/>
      <c r="R6" s="278"/>
      <c r="S6" s="276"/>
      <c r="T6" s="276"/>
      <c r="U6" s="276"/>
      <c r="V6" s="278"/>
      <c r="W6" s="329" t="s">
        <v>340</v>
      </c>
      <c r="X6" s="329" t="s">
        <v>340</v>
      </c>
      <c r="Y6" s="16" t="s">
        <v>14</v>
      </c>
      <c r="Z6" s="324" t="s">
        <v>160</v>
      </c>
      <c r="AA6" s="298" t="s">
        <v>161</v>
      </c>
      <c r="AB6" s="283" t="s">
        <v>162</v>
      </c>
      <c r="AC6" s="321" t="s">
        <v>163</v>
      </c>
      <c r="AD6" s="296" t="s">
        <v>9</v>
      </c>
      <c r="AE6" s="296" t="s">
        <v>10</v>
      </c>
      <c r="AF6" s="296" t="s">
        <v>11</v>
      </c>
      <c r="AG6" s="296" t="s">
        <v>12</v>
      </c>
      <c r="AH6" s="296" t="s">
        <v>32</v>
      </c>
      <c r="AI6" s="296" t="s">
        <v>33</v>
      </c>
      <c r="AJ6" s="296" t="s">
        <v>13</v>
      </c>
      <c r="AK6" s="297"/>
      <c r="AL6" s="297"/>
      <c r="AM6" s="297"/>
      <c r="AN6" s="291"/>
      <c r="AO6" s="291"/>
    </row>
    <row r="7" spans="1:43" ht="13.5" customHeight="1" x14ac:dyDescent="0.2">
      <c r="A7" s="305"/>
      <c r="B7" s="291"/>
      <c r="C7" s="291"/>
      <c r="D7" s="307"/>
      <c r="E7" s="276"/>
      <c r="F7" s="281"/>
      <c r="G7" s="278"/>
      <c r="H7" s="278"/>
      <c r="I7" s="284"/>
      <c r="J7" s="278"/>
      <c r="K7" s="278"/>
      <c r="L7" s="278"/>
      <c r="M7" s="284"/>
      <c r="N7" s="278"/>
      <c r="O7" s="278"/>
      <c r="P7" s="289"/>
      <c r="Q7" s="284"/>
      <c r="R7" s="278"/>
      <c r="S7" s="276"/>
      <c r="T7" s="276"/>
      <c r="U7" s="276"/>
      <c r="V7" s="278"/>
      <c r="W7" s="329"/>
      <c r="X7" s="329"/>
      <c r="Y7" s="17" t="s">
        <v>171</v>
      </c>
      <c r="Z7" s="325"/>
      <c r="AA7" s="299"/>
      <c r="AB7" s="284"/>
      <c r="AC7" s="322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1"/>
      <c r="AO7" s="291"/>
    </row>
    <row r="8" spans="1:43" ht="18" customHeight="1" x14ac:dyDescent="0.2">
      <c r="A8" s="305"/>
      <c r="B8" s="291"/>
      <c r="C8" s="291"/>
      <c r="D8" s="307"/>
      <c r="E8" s="276"/>
      <c r="F8" s="281"/>
      <c r="G8" s="278"/>
      <c r="H8" s="278"/>
      <c r="I8" s="284"/>
      <c r="J8" s="278"/>
      <c r="K8" s="278"/>
      <c r="L8" s="278"/>
      <c r="M8" s="284"/>
      <c r="N8" s="278"/>
      <c r="O8" s="278"/>
      <c r="P8" s="278" t="s">
        <v>712</v>
      </c>
      <c r="Q8" s="284"/>
      <c r="R8" s="278"/>
      <c r="S8" s="276"/>
      <c r="T8" s="276"/>
      <c r="U8" s="276"/>
      <c r="V8" s="278"/>
      <c r="W8" s="329"/>
      <c r="X8" s="329"/>
      <c r="Y8" s="17" t="s">
        <v>172</v>
      </c>
      <c r="Z8" s="325"/>
      <c r="AA8" s="299"/>
      <c r="AB8" s="284"/>
      <c r="AC8" s="322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1"/>
      <c r="AO8" s="291"/>
    </row>
    <row r="9" spans="1:43" ht="15.65" customHeight="1" x14ac:dyDescent="0.2">
      <c r="A9" s="305"/>
      <c r="B9" s="291"/>
      <c r="C9" s="291"/>
      <c r="D9" s="308"/>
      <c r="E9" s="276"/>
      <c r="F9" s="282"/>
      <c r="G9" s="279"/>
      <c r="H9" s="279"/>
      <c r="I9" s="285"/>
      <c r="J9" s="279"/>
      <c r="K9" s="279"/>
      <c r="L9" s="279"/>
      <c r="M9" s="285"/>
      <c r="N9" s="279"/>
      <c r="O9" s="279"/>
      <c r="P9" s="279"/>
      <c r="Q9" s="285"/>
      <c r="R9" s="279"/>
      <c r="S9" s="276"/>
      <c r="T9" s="276"/>
      <c r="U9" s="276"/>
      <c r="V9" s="279"/>
      <c r="W9" s="330"/>
      <c r="X9" s="330"/>
      <c r="Y9" s="18"/>
      <c r="Z9" s="326"/>
      <c r="AA9" s="300"/>
      <c r="AB9" s="285"/>
      <c r="AC9" s="323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1"/>
      <c r="AO9" s="291"/>
    </row>
    <row r="10" spans="1:43" ht="63" customHeight="1" x14ac:dyDescent="0.2">
      <c r="A10" s="306"/>
      <c r="B10" s="19"/>
      <c r="C10" s="19"/>
      <c r="D10" s="20"/>
      <c r="E10" s="20"/>
      <c r="F10" s="19"/>
      <c r="G10" s="21" t="s">
        <v>347</v>
      </c>
      <c r="H10" s="22"/>
      <c r="I10" s="22"/>
      <c r="J10" s="23"/>
      <c r="K10" s="21" t="s">
        <v>347</v>
      </c>
      <c r="L10" s="22"/>
      <c r="M10" s="22"/>
      <c r="N10" s="23"/>
      <c r="O10" s="24" t="s">
        <v>347</v>
      </c>
      <c r="P10" s="25"/>
      <c r="Q10" s="25"/>
      <c r="R10" s="25"/>
      <c r="S10" s="24" t="s">
        <v>346</v>
      </c>
      <c r="T10" s="25"/>
      <c r="U10" s="25"/>
      <c r="V10" s="25"/>
      <c r="W10" s="26"/>
      <c r="X10" s="26"/>
      <c r="Y10" s="27"/>
      <c r="Z10" s="28"/>
      <c r="AA10" s="28"/>
      <c r="AB10" s="28"/>
      <c r="AC10" s="2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3" s="38" customFormat="1" ht="44.5" customHeight="1" x14ac:dyDescent="0.2">
      <c r="A11" s="29"/>
      <c r="B11" s="30" t="str">
        <f>IF(ｼｰﾄ0!C3="","",ｼｰﾄ0!C3)</f>
        <v>千葉県</v>
      </c>
      <c r="C11" s="30" t="str">
        <f>IF(ｼｰﾄ0!C4="","",ｼｰﾄ0!C4)</f>
        <v>関東平野南部</v>
      </c>
      <c r="D11" s="30" t="str">
        <f>IF(OR(ｼｰﾄ1!D23&lt;&gt;"",ｼｰﾄ1!E23&lt;&gt;"",ｼｰﾄ1!F23&lt;&gt;""),"○","")</f>
        <v>○</v>
      </c>
      <c r="E11" s="31">
        <f>IF(ｼｰﾄ3!C66&lt;&gt;"",ｼｰﾄ3!C66,"")</f>
        <v>2137.6</v>
      </c>
      <c r="F11" s="31">
        <f>IF(ｼｰﾄ3!D66&lt;&gt;"",ｼｰﾄ3!D66,"")</f>
        <v>9</v>
      </c>
      <c r="G11" s="32">
        <f>IF(ｼｰﾄ1!D11&lt;&gt;"",ｼｰﾄ1!D11,"")</f>
        <v>215.46</v>
      </c>
      <c r="H11" s="33" t="str">
        <f>IF(ｼｰﾄ1!D9&lt;&gt;"",ｼｰﾄ1!D9,"")</f>
        <v>S38～R4</v>
      </c>
      <c r="I11" s="33" t="str">
        <f>IF(ｼｰﾄ1!D5&lt;&gt;"",ｼｰﾄ1!D5,"")</f>
        <v>I-3</v>
      </c>
      <c r="J11" s="33" t="str">
        <f>IF(ｼｰﾄ1!D6&lt;&gt;"",ｼｰﾄ1!D6,"")</f>
        <v>市川市福栄</v>
      </c>
      <c r="K11" s="32">
        <f>IF(ｼｰﾄ1!E12&lt;&gt;"",ｼｰﾄ1!E12,"")</f>
        <v>11.41</v>
      </c>
      <c r="L11" s="33" t="str">
        <f>IF(ｼｰﾄ1!E9&lt;&gt;"",ｼｰﾄ1!E9,"")</f>
        <v>H30～R4</v>
      </c>
      <c r="M11" s="33" t="str">
        <f>IF(ｼｰﾄ1!E5&lt;&gt;"",ｼｰﾄ1!E5,"")</f>
        <v>TM-18</v>
      </c>
      <c r="N11" s="33" t="str">
        <f>IF(ｼｰﾄ1!E6&lt;&gt;"",ｼｰﾄ1!E6,"")</f>
        <v/>
      </c>
      <c r="O11" s="32">
        <f>IF(ｼｰﾄ1!F13&lt;&gt;"",ｼｰﾄ1!F13,"")</f>
        <v>2.46</v>
      </c>
      <c r="P11" s="33" t="str">
        <f>IF(ｼｰﾄ1!F9&lt;&gt;"",ｼｰﾄ1!F9,"")</f>
        <v>R4</v>
      </c>
      <c r="Q11" s="33" t="str">
        <f>IF(ｼｰﾄ1!F5&lt;&gt;"",ｼｰﾄ1!F5,"")</f>
        <v>TM-18</v>
      </c>
      <c r="R11" s="33" t="str">
        <f>IF(ｼｰﾄ1!F6&lt;&gt;"",ｼｰﾄ1!F6,"")</f>
        <v>富里市高松</v>
      </c>
      <c r="S11" s="33">
        <f>IF(ｼｰﾄ3!E66&lt;&gt;"",ｼｰﾄ3!E66,"")</f>
        <v>85</v>
      </c>
      <c r="T11" s="33">
        <f>IF(ｼｰﾄ3!F66&lt;&gt;"",ｼｰﾄ3!F66,"")</f>
        <v>15.2</v>
      </c>
      <c r="U11" s="33" t="str">
        <f>IF(ｼｰﾄ3!G66&lt;&gt;"",ｼｰﾄ3!G66,"")</f>
        <v>-</v>
      </c>
      <c r="V11" s="33" t="str">
        <f>IF(ｼｰﾄ3!H66&lt;&gt;"",ｼｰﾄ3!H66,"")</f>
        <v>-</v>
      </c>
      <c r="W11" s="34"/>
      <c r="X11" s="34"/>
      <c r="Y11" s="34" t="str">
        <f>IF(ｼｰﾄ3!I66&lt;&gt;"",ｼｰﾄ3!I66,"")</f>
        <v xml:space="preserve">◆ □ </v>
      </c>
      <c r="Z11" s="35">
        <f>IF(ｼｰﾄ5!D13&lt;&gt;"",ｼｰﾄ5!D13,"")</f>
        <v>1450.2</v>
      </c>
      <c r="AA11" s="36">
        <f>IF(ｼｰﾄ5!D22="","",ｼｰﾄ5!D22)</f>
        <v>98</v>
      </c>
      <c r="AB11" s="36" t="str">
        <f>IF(ｼｰﾄ5!E22="","",ｼｰﾄ5!E22)</f>
        <v/>
      </c>
      <c r="AC11" s="36">
        <f>IF(ｼｰﾄ5!F22="","",ｼｰﾄ5!F22)</f>
        <v>49</v>
      </c>
      <c r="AD11" s="30" t="e">
        <f>IF(#REF!="","",#REF!)</f>
        <v>#REF!</v>
      </c>
      <c r="AE11" s="30" t="e">
        <f>IF(#REF!="","",#REF!)</f>
        <v>#REF!</v>
      </c>
      <c r="AF11" s="30" t="e">
        <f>IF(#REF!="","",#REF!)</f>
        <v>#REF!</v>
      </c>
      <c r="AG11" s="30" t="e">
        <f>IF(#REF!="","",#REF!)</f>
        <v>#REF!</v>
      </c>
      <c r="AH11" s="30" t="e">
        <f>IF(#REF!="","",#REF!)</f>
        <v>#REF!</v>
      </c>
      <c r="AI11" s="30" t="e">
        <f>IF(#REF!="","",#REF!)</f>
        <v>#REF!</v>
      </c>
      <c r="AJ11" s="30" t="e">
        <f>IF(#REF!="","",#REF!)</f>
        <v>#REF!</v>
      </c>
      <c r="AK11" s="30" t="e">
        <f>IF(#REF!="","",#REF!)</f>
        <v>#REF!</v>
      </c>
      <c r="AL11" s="30" t="e">
        <f>IF(#REF!="","",#REF!)</f>
        <v>#REF!</v>
      </c>
      <c r="AM11" s="30" t="e">
        <f>IF(#REF!="","",#REF!)</f>
        <v>#REF!</v>
      </c>
      <c r="AN11" s="30" t="str">
        <f>IF(ｼｰﾄ0!C4="","",ｼｰﾄ0!C4)</f>
        <v>関東平野南部</v>
      </c>
      <c r="AO11" s="30" t="str">
        <f>IF(ｼｰﾄ0!C3="","",ｼｰﾄ0!C3)</f>
        <v>千葉県</v>
      </c>
      <c r="AP11" s="37"/>
      <c r="AQ11" s="37"/>
    </row>
    <row r="12" spans="1:43" x14ac:dyDescent="0.2"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40"/>
      <c r="V12" s="40"/>
      <c r="W12" s="40"/>
      <c r="X12" s="40"/>
      <c r="Y12" s="40"/>
    </row>
    <row r="13" spans="1:43" ht="19" x14ac:dyDescent="0.2">
      <c r="B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9"/>
      <c r="T13" s="39"/>
      <c r="U13" s="39"/>
      <c r="V13" s="39"/>
      <c r="W13" s="39"/>
      <c r="X13" s="39"/>
      <c r="Y13" s="39"/>
    </row>
    <row r="14" spans="1:43" s="43" customFormat="1" ht="19" x14ac:dyDescent="0.2">
      <c r="D14" s="38"/>
      <c r="K14" s="41"/>
      <c r="L14" s="41"/>
      <c r="M14" s="41"/>
      <c r="N14" s="41"/>
      <c r="O14" s="41"/>
      <c r="P14" s="41"/>
      <c r="Q14" s="41"/>
      <c r="R14" s="44"/>
      <c r="S14" s="44"/>
      <c r="AE14" s="44"/>
      <c r="AF14" s="44"/>
    </row>
    <row r="15" spans="1:43" s="43" customFormat="1" ht="32" x14ac:dyDescent="0.2">
      <c r="D15" s="3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AE15" s="45" t="s">
        <v>15</v>
      </c>
      <c r="AF15" s="44"/>
    </row>
    <row r="16" spans="1:43" s="43" customFormat="1" x14ac:dyDescent="0.2">
      <c r="D16" s="3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4:19" s="43" customFormat="1" x14ac:dyDescent="0.2">
      <c r="D17" s="38"/>
    </row>
    <row r="18" spans="4:19" s="43" customFormat="1" x14ac:dyDescent="0.2">
      <c r="D18" s="38"/>
    </row>
    <row r="19" spans="4:19" s="43" customFormat="1" x14ac:dyDescent="0.2">
      <c r="D19" s="38"/>
    </row>
    <row r="20" spans="4:19" s="43" customFormat="1" ht="32.5" customHeight="1" x14ac:dyDescent="0.2">
      <c r="D20" s="38"/>
    </row>
    <row r="21" spans="4:19" s="43" customFormat="1" x14ac:dyDescent="0.2">
      <c r="D21" s="38"/>
    </row>
    <row r="22" spans="4:19" s="43" customFormat="1" x14ac:dyDescent="0.2">
      <c r="D22" s="38"/>
    </row>
    <row r="23" spans="4:19" s="43" customFormat="1" x14ac:dyDescent="0.2">
      <c r="D23" s="38"/>
    </row>
    <row r="24" spans="4:19" s="43" customFormat="1" x14ac:dyDescent="0.2">
      <c r="D24" s="38"/>
    </row>
    <row r="25" spans="4:19" s="43" customFormat="1" x14ac:dyDescent="0.2">
      <c r="D25" s="38"/>
    </row>
    <row r="26" spans="4:19" s="43" customFormat="1" x14ac:dyDescent="0.2">
      <c r="D26" s="38"/>
    </row>
    <row r="27" spans="4:19" s="43" customFormat="1" x14ac:dyDescent="0.2">
      <c r="D27" s="38"/>
    </row>
    <row r="32" spans="4:19" ht="19" x14ac:dyDescent="0.2">
      <c r="F32" s="42"/>
      <c r="G32" s="42"/>
      <c r="H32" s="42"/>
      <c r="I32" s="42"/>
      <c r="J32" s="42"/>
      <c r="K32" s="39"/>
      <c r="L32" s="39"/>
      <c r="M32" s="39"/>
      <c r="N32" s="39"/>
      <c r="O32" s="39"/>
      <c r="P32" s="39"/>
      <c r="Q32" s="39"/>
      <c r="R32" s="39"/>
      <c r="S32" s="39"/>
    </row>
    <row r="33" spans="6:19" ht="19" x14ac:dyDescent="0.2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39"/>
    </row>
    <row r="34" spans="6:19" ht="19" x14ac:dyDescent="0.2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9"/>
    </row>
    <row r="35" spans="6:19" ht="19" x14ac:dyDescent="0.2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39"/>
    </row>
    <row r="36" spans="6:19" ht="19" x14ac:dyDescent="0.2"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39"/>
    </row>
    <row r="37" spans="6:19" ht="19" x14ac:dyDescent="0.2"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52" spans="29:29" x14ac:dyDescent="0.2">
      <c r="AC52" s="1" t="s">
        <v>310</v>
      </c>
    </row>
  </sheetData>
  <mergeCells count="58">
    <mergeCell ref="AK4:AK9"/>
    <mergeCell ref="AD3:AJ3"/>
    <mergeCell ref="AH6:AH9"/>
    <mergeCell ref="V5:V9"/>
    <mergeCell ref="AB6:AB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59D2-103B-4694-9C4F-850B81FF9803}">
  <sheetPr codeName="Sheet24">
    <tabColor theme="0"/>
    <pageSetUpPr fitToPage="1"/>
  </sheetPr>
  <dimension ref="A1:R9"/>
  <sheetViews>
    <sheetView showGridLines="0" topLeftCell="B1" zoomScale="70" zoomScaleNormal="70" zoomScaleSheetLayoutView="100" workbookViewId="0">
      <selection activeCell="B1" sqref="A1:B1"/>
    </sheetView>
  </sheetViews>
  <sheetFormatPr defaultColWidth="9" defaultRowHeight="12" outlineLevelCol="1" x14ac:dyDescent="0.2"/>
  <cols>
    <col min="1" max="1" width="8.6328125" style="208" hidden="1" customWidth="1" outlineLevel="1"/>
    <col min="2" max="2" width="8.6328125" style="208" customWidth="1" collapsed="1"/>
    <col min="3" max="3" width="8.6328125" style="208" customWidth="1"/>
    <col min="4" max="4" width="16.26953125" style="208" customWidth="1"/>
    <col min="5" max="5" width="13.453125" style="208" customWidth="1"/>
    <col min="6" max="6" width="10.6328125" style="208" customWidth="1"/>
    <col min="7" max="7" width="11.36328125" style="208" customWidth="1"/>
    <col min="8" max="9" width="6.6328125" style="208" customWidth="1"/>
    <col min="10" max="10" width="7.90625" style="208" customWidth="1"/>
    <col min="11" max="12" width="8.26953125" style="208" customWidth="1"/>
    <col min="13" max="13" width="15" style="208" customWidth="1"/>
    <col min="14" max="14" width="8.6328125" style="208" customWidth="1"/>
    <col min="15" max="15" width="13.90625" style="208" customWidth="1"/>
    <col min="16" max="16" width="8.6328125" style="208" customWidth="1"/>
    <col min="17" max="17" width="11.26953125" style="208" customWidth="1"/>
    <col min="18" max="16384" width="9" style="208"/>
  </cols>
  <sheetData>
    <row r="1" spans="1:18" x14ac:dyDescent="0.2">
      <c r="A1" s="208">
        <f>IF(COUNTA(#REF!)&lt;&gt;0,1,2)</f>
        <v>1</v>
      </c>
      <c r="B1" s="209" t="s">
        <v>562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x14ac:dyDescent="0.2">
      <c r="B2" s="210"/>
      <c r="C2" s="211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26.15" customHeight="1" x14ac:dyDescent="0.2">
      <c r="B3" s="455" t="s">
        <v>563</v>
      </c>
      <c r="C3" s="455" t="s">
        <v>564</v>
      </c>
      <c r="D3" s="455" t="s">
        <v>565</v>
      </c>
      <c r="E3" s="455" t="s">
        <v>566</v>
      </c>
      <c r="F3" s="455" t="s">
        <v>567</v>
      </c>
      <c r="G3" s="455" t="s">
        <v>568</v>
      </c>
      <c r="H3" s="455"/>
      <c r="I3" s="455" t="s">
        <v>569</v>
      </c>
      <c r="J3" s="455"/>
      <c r="K3" s="455" t="s">
        <v>570</v>
      </c>
      <c r="L3" s="455"/>
      <c r="M3" s="455" t="s">
        <v>571</v>
      </c>
      <c r="N3" s="455" t="s">
        <v>572</v>
      </c>
      <c r="O3" s="455" t="s">
        <v>573</v>
      </c>
      <c r="P3" s="455" t="s">
        <v>574</v>
      </c>
      <c r="Q3" s="455" t="s">
        <v>575</v>
      </c>
      <c r="R3" s="210"/>
    </row>
    <row r="4" spans="1:18" ht="26.15" customHeight="1" x14ac:dyDescent="0.2">
      <c r="B4" s="455"/>
      <c r="C4" s="455"/>
      <c r="D4" s="455"/>
      <c r="E4" s="455"/>
      <c r="F4" s="455"/>
      <c r="G4" s="212" t="s">
        <v>576</v>
      </c>
      <c r="H4" s="212" t="s">
        <v>577</v>
      </c>
      <c r="I4" s="212" t="s">
        <v>576</v>
      </c>
      <c r="J4" s="212" t="s">
        <v>577</v>
      </c>
      <c r="K4" s="212" t="s">
        <v>578</v>
      </c>
      <c r="L4" s="212" t="s">
        <v>579</v>
      </c>
      <c r="M4" s="455"/>
      <c r="N4" s="455"/>
      <c r="O4" s="455"/>
      <c r="P4" s="455"/>
      <c r="Q4" s="455"/>
      <c r="R4" s="210"/>
    </row>
    <row r="5" spans="1:18" ht="56.25" customHeight="1" x14ac:dyDescent="0.2">
      <c r="B5" s="213">
        <v>1</v>
      </c>
      <c r="C5" s="214">
        <v>44705</v>
      </c>
      <c r="D5" s="213" t="s">
        <v>580</v>
      </c>
      <c r="E5" s="213" t="s">
        <v>581</v>
      </c>
      <c r="F5" s="213" t="s">
        <v>582</v>
      </c>
      <c r="G5" s="213" t="s">
        <v>583</v>
      </c>
      <c r="H5" s="213"/>
      <c r="I5" s="213">
        <v>78.5</v>
      </c>
      <c r="J5" s="213"/>
      <c r="K5" s="213" t="s">
        <v>584</v>
      </c>
      <c r="L5" s="213" t="s">
        <v>584</v>
      </c>
      <c r="M5" s="213" t="s">
        <v>585</v>
      </c>
      <c r="N5" s="213" t="s">
        <v>586</v>
      </c>
      <c r="O5" s="213" t="s">
        <v>585</v>
      </c>
      <c r="P5" s="214">
        <v>44728</v>
      </c>
      <c r="Q5" s="213" t="s">
        <v>587</v>
      </c>
      <c r="R5" s="210"/>
    </row>
    <row r="6" spans="1:18" ht="56.25" customHeight="1" x14ac:dyDescent="0.2">
      <c r="B6" s="213">
        <v>2</v>
      </c>
      <c r="C6" s="214">
        <v>44796</v>
      </c>
      <c r="D6" s="213" t="s">
        <v>588</v>
      </c>
      <c r="E6" s="213" t="s">
        <v>589</v>
      </c>
      <c r="F6" s="213" t="s">
        <v>582</v>
      </c>
      <c r="G6" s="213" t="s">
        <v>590</v>
      </c>
      <c r="H6" s="213"/>
      <c r="I6" s="213">
        <v>76.900000000000006</v>
      </c>
      <c r="J6" s="213"/>
      <c r="K6" s="213" t="s">
        <v>591</v>
      </c>
      <c r="L6" s="213" t="s">
        <v>591</v>
      </c>
      <c r="M6" s="213" t="s">
        <v>585</v>
      </c>
      <c r="N6" s="213" t="s">
        <v>592</v>
      </c>
      <c r="O6" s="213" t="s">
        <v>585</v>
      </c>
      <c r="P6" s="214">
        <v>44804</v>
      </c>
      <c r="Q6" s="213" t="s">
        <v>593</v>
      </c>
      <c r="R6" s="210"/>
    </row>
    <row r="7" spans="1:18" ht="56.25" customHeight="1" x14ac:dyDescent="0.2">
      <c r="B7" s="213">
        <v>3</v>
      </c>
      <c r="C7" s="214">
        <v>44993</v>
      </c>
      <c r="D7" s="213" t="s">
        <v>588</v>
      </c>
      <c r="E7" s="213" t="s">
        <v>589</v>
      </c>
      <c r="F7" s="213" t="s">
        <v>582</v>
      </c>
      <c r="G7" s="213" t="s">
        <v>594</v>
      </c>
      <c r="H7" s="213"/>
      <c r="I7" s="213">
        <v>79.2</v>
      </c>
      <c r="J7" s="213"/>
      <c r="K7" s="213" t="s">
        <v>595</v>
      </c>
      <c r="L7" s="213" t="s">
        <v>595</v>
      </c>
      <c r="M7" s="213" t="s">
        <v>585</v>
      </c>
      <c r="N7" s="213" t="s">
        <v>592</v>
      </c>
      <c r="O7" s="213" t="s">
        <v>585</v>
      </c>
      <c r="P7" s="214">
        <v>44998</v>
      </c>
      <c r="Q7" s="213" t="s">
        <v>596</v>
      </c>
      <c r="R7" s="210"/>
    </row>
    <row r="8" spans="1:18" ht="12.5" x14ac:dyDescent="0.2">
      <c r="B8" s="208" t="s">
        <v>597</v>
      </c>
      <c r="C8" s="215"/>
      <c r="R8" s="210"/>
    </row>
    <row r="9" spans="1:18" x14ac:dyDescent="0.2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</row>
  </sheetData>
  <sheetProtection formatCells="0" insertColumns="0" insertRows="0"/>
  <mergeCells count="13">
    <mergeCell ref="Q3:Q4"/>
    <mergeCell ref="I3:J3"/>
    <mergeCell ref="K3:L3"/>
    <mergeCell ref="M3:M4"/>
    <mergeCell ref="N3:N4"/>
    <mergeCell ref="O3:O4"/>
    <mergeCell ref="P3:P4"/>
    <mergeCell ref="G3:H3"/>
    <mergeCell ref="B3:B4"/>
    <mergeCell ref="C3:C4"/>
    <mergeCell ref="D3:D4"/>
    <mergeCell ref="E3:E4"/>
    <mergeCell ref="F3:F4"/>
  </mergeCells>
  <phoneticPr fontId="4"/>
  <pageMargins left="0.70866141732283461" right="0.70866141732283461" top="0.74803149606299213" bottom="0.74803149606299213" header="0.31496062992125984" footer="0.31496062992125984"/>
  <pageSetup paperSize="9" scale="8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4FCB-7291-4F5F-A622-49CF26987027}">
  <sheetPr codeName="Sheet26">
    <tabColor theme="0"/>
    <pageSetUpPr fitToPage="1"/>
  </sheetPr>
  <dimension ref="A1:K37"/>
  <sheetViews>
    <sheetView showGridLines="0" topLeftCell="B1" zoomScale="70" zoomScaleNormal="70" zoomScaleSheetLayoutView="100" workbookViewId="0">
      <selection activeCell="B1" sqref="A1:B1"/>
    </sheetView>
  </sheetViews>
  <sheetFormatPr defaultColWidth="9" defaultRowHeight="12" outlineLevelCol="1" x14ac:dyDescent="0.2"/>
  <cols>
    <col min="1" max="1" width="8.6328125" style="208" hidden="1" customWidth="1" outlineLevel="1"/>
    <col min="2" max="2" width="10.6328125" style="223" customWidth="1" collapsed="1"/>
    <col min="3" max="4" width="13.36328125" style="224" customWidth="1"/>
    <col min="5" max="5" width="19.26953125" style="208" customWidth="1"/>
    <col min="6" max="6" width="15.6328125" style="208" customWidth="1"/>
    <col min="7" max="7" width="18.26953125" style="208" customWidth="1"/>
    <col min="8" max="8" width="21.6328125" style="208" customWidth="1"/>
    <col min="9" max="9" width="15.6328125" style="224" customWidth="1"/>
    <col min="10" max="10" width="15.6328125" style="223" customWidth="1"/>
    <col min="11" max="16384" width="9" style="208"/>
  </cols>
  <sheetData>
    <row r="1" spans="1:11" x14ac:dyDescent="0.2">
      <c r="A1" s="208">
        <f>IF(COUNTA(B5:J35)&lt;&gt;0,1,2)</f>
        <v>1</v>
      </c>
      <c r="B1" s="209" t="s">
        <v>598</v>
      </c>
      <c r="C1" s="216"/>
      <c r="D1" s="216"/>
      <c r="E1" s="210"/>
      <c r="F1" s="210"/>
      <c r="G1" s="210"/>
      <c r="H1" s="210"/>
      <c r="I1" s="216"/>
      <c r="J1" s="211"/>
      <c r="K1" s="210"/>
    </row>
    <row r="2" spans="1:11" x14ac:dyDescent="0.2">
      <c r="B2" s="211"/>
      <c r="C2" s="211"/>
      <c r="D2" s="216"/>
      <c r="E2" s="210"/>
      <c r="F2" s="210"/>
      <c r="G2" s="210"/>
      <c r="H2" s="210"/>
      <c r="I2" s="216"/>
      <c r="J2" s="211"/>
      <c r="K2" s="210"/>
    </row>
    <row r="3" spans="1:11" ht="16.5" customHeight="1" x14ac:dyDescent="0.2">
      <c r="B3" s="455" t="s">
        <v>599</v>
      </c>
      <c r="C3" s="455" t="s">
        <v>564</v>
      </c>
      <c r="D3" s="455" t="s">
        <v>600</v>
      </c>
      <c r="E3" s="455" t="s">
        <v>601</v>
      </c>
      <c r="F3" s="455" t="s">
        <v>602</v>
      </c>
      <c r="G3" s="455" t="s">
        <v>603</v>
      </c>
      <c r="H3" s="455"/>
      <c r="I3" s="455" t="s">
        <v>604</v>
      </c>
      <c r="J3" s="455" t="s">
        <v>605</v>
      </c>
      <c r="K3" s="210"/>
    </row>
    <row r="4" spans="1:11" ht="16.5" customHeight="1" x14ac:dyDescent="0.2">
      <c r="B4" s="455"/>
      <c r="C4" s="455"/>
      <c r="D4" s="455"/>
      <c r="E4" s="455"/>
      <c r="F4" s="455"/>
      <c r="G4" s="212" t="s">
        <v>606</v>
      </c>
      <c r="H4" s="212" t="s">
        <v>607</v>
      </c>
      <c r="I4" s="455"/>
      <c r="J4" s="455"/>
      <c r="K4" s="210"/>
    </row>
    <row r="5" spans="1:11" ht="30" customHeight="1" x14ac:dyDescent="0.2">
      <c r="B5" s="213" t="s">
        <v>608</v>
      </c>
      <c r="C5" s="214">
        <v>44670</v>
      </c>
      <c r="D5" s="214">
        <v>42961</v>
      </c>
      <c r="E5" s="213" t="s">
        <v>609</v>
      </c>
      <c r="F5" s="213" t="s">
        <v>610</v>
      </c>
      <c r="G5" s="213" t="s">
        <v>611</v>
      </c>
      <c r="H5" s="213" t="s">
        <v>612</v>
      </c>
      <c r="I5" s="214">
        <v>44652</v>
      </c>
      <c r="J5" s="213" t="s">
        <v>613</v>
      </c>
      <c r="K5" s="210"/>
    </row>
    <row r="6" spans="1:11" ht="30" customHeight="1" x14ac:dyDescent="0.2">
      <c r="B6" s="213" t="s">
        <v>614</v>
      </c>
      <c r="C6" s="214">
        <v>44672</v>
      </c>
      <c r="D6" s="214">
        <v>44635</v>
      </c>
      <c r="E6" s="213" t="s">
        <v>615</v>
      </c>
      <c r="F6" s="213" t="s">
        <v>616</v>
      </c>
      <c r="G6" s="213" t="s">
        <v>617</v>
      </c>
      <c r="H6" s="213" t="s">
        <v>617</v>
      </c>
      <c r="I6" s="214">
        <v>44652</v>
      </c>
      <c r="J6" s="213" t="s">
        <v>618</v>
      </c>
      <c r="K6" s="210"/>
    </row>
    <row r="7" spans="1:11" ht="30" customHeight="1" x14ac:dyDescent="0.2">
      <c r="B7" s="213" t="s">
        <v>619</v>
      </c>
      <c r="C7" s="214">
        <v>44672</v>
      </c>
      <c r="D7" s="214">
        <v>44552</v>
      </c>
      <c r="E7" s="213" t="s">
        <v>620</v>
      </c>
      <c r="F7" s="213" t="s">
        <v>616</v>
      </c>
      <c r="G7" s="213" t="s">
        <v>617</v>
      </c>
      <c r="H7" s="213" t="s">
        <v>617</v>
      </c>
      <c r="I7" s="214">
        <v>44652</v>
      </c>
      <c r="J7" s="213" t="s">
        <v>618</v>
      </c>
      <c r="K7" s="210"/>
    </row>
    <row r="8" spans="1:11" ht="30" customHeight="1" x14ac:dyDescent="0.2">
      <c r="B8" s="213" t="s">
        <v>621</v>
      </c>
      <c r="C8" s="214">
        <v>44672</v>
      </c>
      <c r="D8" s="214">
        <v>44461</v>
      </c>
      <c r="E8" s="213" t="s">
        <v>622</v>
      </c>
      <c r="F8" s="213" t="s">
        <v>616</v>
      </c>
      <c r="G8" s="213" t="s">
        <v>617</v>
      </c>
      <c r="H8" s="213" t="s">
        <v>617</v>
      </c>
      <c r="I8" s="214">
        <v>44652</v>
      </c>
      <c r="J8" s="213" t="s">
        <v>618</v>
      </c>
      <c r="K8" s="210"/>
    </row>
    <row r="9" spans="1:11" ht="30" customHeight="1" x14ac:dyDescent="0.2">
      <c r="B9" s="213" t="s">
        <v>623</v>
      </c>
      <c r="C9" s="214">
        <v>44672</v>
      </c>
      <c r="D9" s="214">
        <v>44461</v>
      </c>
      <c r="E9" s="213" t="s">
        <v>622</v>
      </c>
      <c r="F9" s="213" t="s">
        <v>616</v>
      </c>
      <c r="G9" s="213" t="s">
        <v>617</v>
      </c>
      <c r="H9" s="213" t="s">
        <v>617</v>
      </c>
      <c r="I9" s="214">
        <v>44652</v>
      </c>
      <c r="J9" s="213" t="s">
        <v>618</v>
      </c>
      <c r="K9" s="210"/>
    </row>
    <row r="10" spans="1:11" ht="30" customHeight="1" x14ac:dyDescent="0.2">
      <c r="B10" s="213" t="s">
        <v>624</v>
      </c>
      <c r="C10" s="214">
        <v>44672</v>
      </c>
      <c r="D10" s="214">
        <v>44434</v>
      </c>
      <c r="E10" s="213" t="s">
        <v>625</v>
      </c>
      <c r="F10" s="213" t="s">
        <v>626</v>
      </c>
      <c r="G10" s="213" t="s">
        <v>627</v>
      </c>
      <c r="H10" s="213" t="s">
        <v>628</v>
      </c>
      <c r="I10" s="214">
        <v>44652</v>
      </c>
      <c r="J10" s="213" t="s">
        <v>629</v>
      </c>
      <c r="K10" s="210"/>
    </row>
    <row r="11" spans="1:11" ht="30" customHeight="1" x14ac:dyDescent="0.2">
      <c r="B11" s="213" t="s">
        <v>630</v>
      </c>
      <c r="C11" s="214">
        <v>44672</v>
      </c>
      <c r="D11" s="214">
        <v>44434</v>
      </c>
      <c r="E11" s="213" t="s">
        <v>631</v>
      </c>
      <c r="F11" s="213" t="s">
        <v>626</v>
      </c>
      <c r="G11" s="213" t="s">
        <v>627</v>
      </c>
      <c r="H11" s="213" t="s">
        <v>628</v>
      </c>
      <c r="I11" s="214">
        <v>44652</v>
      </c>
      <c r="J11" s="213" t="s">
        <v>629</v>
      </c>
      <c r="K11" s="210"/>
    </row>
    <row r="12" spans="1:11" ht="30" customHeight="1" x14ac:dyDescent="0.2">
      <c r="B12" s="213" t="s">
        <v>632</v>
      </c>
      <c r="C12" s="214">
        <v>44672</v>
      </c>
      <c r="D12" s="214">
        <v>44434</v>
      </c>
      <c r="E12" s="213" t="s">
        <v>631</v>
      </c>
      <c r="F12" s="213" t="s">
        <v>626</v>
      </c>
      <c r="G12" s="213" t="s">
        <v>627</v>
      </c>
      <c r="H12" s="213" t="s">
        <v>628</v>
      </c>
      <c r="I12" s="214">
        <v>44652</v>
      </c>
      <c r="J12" s="213" t="s">
        <v>629</v>
      </c>
      <c r="K12" s="210"/>
    </row>
    <row r="13" spans="1:11" ht="30" customHeight="1" x14ac:dyDescent="0.2">
      <c r="B13" s="213" t="s">
        <v>633</v>
      </c>
      <c r="C13" s="214">
        <v>44672</v>
      </c>
      <c r="D13" s="214">
        <v>44434</v>
      </c>
      <c r="E13" s="213" t="s">
        <v>631</v>
      </c>
      <c r="F13" s="213" t="s">
        <v>626</v>
      </c>
      <c r="G13" s="213" t="s">
        <v>627</v>
      </c>
      <c r="H13" s="213" t="s">
        <v>628</v>
      </c>
      <c r="I13" s="214">
        <v>44652</v>
      </c>
      <c r="J13" s="213" t="s">
        <v>629</v>
      </c>
      <c r="K13" s="210"/>
    </row>
    <row r="14" spans="1:11" ht="30" customHeight="1" x14ac:dyDescent="0.2">
      <c r="B14" s="213" t="s">
        <v>634</v>
      </c>
      <c r="C14" s="214">
        <v>44673</v>
      </c>
      <c r="D14" s="214">
        <v>44649</v>
      </c>
      <c r="E14" s="213" t="s">
        <v>635</v>
      </c>
      <c r="F14" s="213" t="s">
        <v>636</v>
      </c>
      <c r="G14" s="213" t="s">
        <v>637</v>
      </c>
      <c r="H14" s="213" t="s">
        <v>637</v>
      </c>
      <c r="I14" s="214">
        <v>44652</v>
      </c>
      <c r="J14" s="213" t="s">
        <v>613</v>
      </c>
      <c r="K14" s="210"/>
    </row>
    <row r="15" spans="1:11" ht="30" customHeight="1" x14ac:dyDescent="0.2">
      <c r="B15" s="213" t="s">
        <v>638</v>
      </c>
      <c r="C15" s="214">
        <v>44679</v>
      </c>
      <c r="D15" s="214">
        <v>44470</v>
      </c>
      <c r="E15" s="213" t="s">
        <v>639</v>
      </c>
      <c r="F15" s="213" t="s">
        <v>640</v>
      </c>
      <c r="G15" s="213" t="s">
        <v>617</v>
      </c>
      <c r="H15" s="213" t="s">
        <v>617</v>
      </c>
      <c r="I15" s="214">
        <v>44679</v>
      </c>
      <c r="J15" s="213" t="s">
        <v>641</v>
      </c>
      <c r="K15" s="210"/>
    </row>
    <row r="16" spans="1:11" ht="30" customHeight="1" x14ac:dyDescent="0.2">
      <c r="B16" s="213" t="s">
        <v>642</v>
      </c>
      <c r="C16" s="214">
        <v>44746</v>
      </c>
      <c r="D16" s="214">
        <v>44461</v>
      </c>
      <c r="E16" s="213" t="s">
        <v>643</v>
      </c>
      <c r="F16" s="213" t="s">
        <v>644</v>
      </c>
      <c r="G16" s="213" t="s">
        <v>645</v>
      </c>
      <c r="H16" s="213" t="s">
        <v>645</v>
      </c>
      <c r="I16" s="214">
        <v>44740</v>
      </c>
      <c r="J16" s="213" t="s">
        <v>613</v>
      </c>
      <c r="K16" s="210"/>
    </row>
    <row r="17" spans="2:11" ht="30" customHeight="1" x14ac:dyDescent="0.2">
      <c r="B17" s="213" t="s">
        <v>646</v>
      </c>
      <c r="C17" s="214">
        <v>44746</v>
      </c>
      <c r="D17" s="214">
        <v>44483</v>
      </c>
      <c r="E17" s="213" t="s">
        <v>643</v>
      </c>
      <c r="F17" s="213" t="s">
        <v>644</v>
      </c>
      <c r="G17" s="213" t="s">
        <v>645</v>
      </c>
      <c r="H17" s="213" t="s">
        <v>645</v>
      </c>
      <c r="I17" s="214">
        <v>44740</v>
      </c>
      <c r="J17" s="213" t="s">
        <v>613</v>
      </c>
      <c r="K17" s="210"/>
    </row>
    <row r="18" spans="2:11" ht="30" customHeight="1" x14ac:dyDescent="0.2">
      <c r="B18" s="213" t="s">
        <v>647</v>
      </c>
      <c r="C18" s="214">
        <v>44768</v>
      </c>
      <c r="D18" s="214">
        <v>44461</v>
      </c>
      <c r="E18" s="213" t="s">
        <v>648</v>
      </c>
      <c r="F18" s="213" t="s">
        <v>649</v>
      </c>
      <c r="G18" s="213" t="s">
        <v>650</v>
      </c>
      <c r="H18" s="213" t="s">
        <v>650</v>
      </c>
      <c r="I18" s="214">
        <v>44743</v>
      </c>
      <c r="J18" s="213" t="s">
        <v>613</v>
      </c>
      <c r="K18" s="210"/>
    </row>
    <row r="19" spans="2:11" ht="30" customHeight="1" x14ac:dyDescent="0.2">
      <c r="B19" s="213" t="s">
        <v>651</v>
      </c>
      <c r="C19" s="214">
        <v>44768</v>
      </c>
      <c r="D19" s="214">
        <v>44461</v>
      </c>
      <c r="E19" s="213" t="s">
        <v>648</v>
      </c>
      <c r="F19" s="213" t="s">
        <v>649</v>
      </c>
      <c r="G19" s="213" t="s">
        <v>652</v>
      </c>
      <c r="H19" s="213" t="s">
        <v>652</v>
      </c>
      <c r="I19" s="214">
        <v>44743</v>
      </c>
      <c r="J19" s="213" t="s">
        <v>613</v>
      </c>
      <c r="K19" s="210"/>
    </row>
    <row r="20" spans="2:11" ht="30" customHeight="1" x14ac:dyDescent="0.2">
      <c r="B20" s="213" t="s">
        <v>653</v>
      </c>
      <c r="C20" s="214">
        <v>44768</v>
      </c>
      <c r="D20" s="214">
        <v>44461</v>
      </c>
      <c r="E20" s="213" t="s">
        <v>648</v>
      </c>
      <c r="F20" s="213" t="s">
        <v>649</v>
      </c>
      <c r="G20" s="213" t="s">
        <v>652</v>
      </c>
      <c r="H20" s="213" t="s">
        <v>652</v>
      </c>
      <c r="I20" s="214">
        <v>44743</v>
      </c>
      <c r="J20" s="213" t="s">
        <v>613</v>
      </c>
      <c r="K20" s="210"/>
    </row>
    <row r="21" spans="2:11" ht="30" customHeight="1" x14ac:dyDescent="0.2">
      <c r="B21" s="213" t="s">
        <v>654</v>
      </c>
      <c r="C21" s="214">
        <v>44768</v>
      </c>
      <c r="D21" s="214">
        <v>44461</v>
      </c>
      <c r="E21" s="213" t="s">
        <v>648</v>
      </c>
      <c r="F21" s="213" t="s">
        <v>649</v>
      </c>
      <c r="G21" s="213" t="s">
        <v>652</v>
      </c>
      <c r="H21" s="213" t="s">
        <v>652</v>
      </c>
      <c r="I21" s="214">
        <v>44743</v>
      </c>
      <c r="J21" s="213" t="s">
        <v>613</v>
      </c>
      <c r="K21" s="210"/>
    </row>
    <row r="22" spans="2:11" ht="30" customHeight="1" x14ac:dyDescent="0.2">
      <c r="B22" s="213" t="s">
        <v>655</v>
      </c>
      <c r="C22" s="214">
        <v>44768</v>
      </c>
      <c r="D22" s="214">
        <v>44461</v>
      </c>
      <c r="E22" s="213" t="s">
        <v>648</v>
      </c>
      <c r="F22" s="213" t="s">
        <v>649</v>
      </c>
      <c r="G22" s="213" t="s">
        <v>652</v>
      </c>
      <c r="H22" s="213" t="s">
        <v>652</v>
      </c>
      <c r="I22" s="214">
        <v>44743</v>
      </c>
      <c r="J22" s="213" t="s">
        <v>613</v>
      </c>
      <c r="K22" s="210"/>
    </row>
    <row r="23" spans="2:11" ht="30" customHeight="1" x14ac:dyDescent="0.2">
      <c r="B23" s="213" t="s">
        <v>656</v>
      </c>
      <c r="C23" s="214">
        <v>44768</v>
      </c>
      <c r="D23" s="214">
        <v>44461</v>
      </c>
      <c r="E23" s="213" t="s">
        <v>648</v>
      </c>
      <c r="F23" s="213" t="s">
        <v>649</v>
      </c>
      <c r="G23" s="213" t="s">
        <v>652</v>
      </c>
      <c r="H23" s="213" t="s">
        <v>652</v>
      </c>
      <c r="I23" s="214">
        <v>44743</v>
      </c>
      <c r="J23" s="213" t="s">
        <v>613</v>
      </c>
      <c r="K23" s="210"/>
    </row>
    <row r="24" spans="2:11" ht="30" customHeight="1" x14ac:dyDescent="0.2">
      <c r="B24" s="213" t="s">
        <v>657</v>
      </c>
      <c r="C24" s="214">
        <v>44768</v>
      </c>
      <c r="D24" s="214">
        <v>44461</v>
      </c>
      <c r="E24" s="213" t="s">
        <v>648</v>
      </c>
      <c r="F24" s="213" t="s">
        <v>649</v>
      </c>
      <c r="G24" s="213" t="s">
        <v>652</v>
      </c>
      <c r="H24" s="213" t="s">
        <v>652</v>
      </c>
      <c r="I24" s="214">
        <v>44743</v>
      </c>
      <c r="J24" s="213" t="s">
        <v>613</v>
      </c>
      <c r="K24" s="210"/>
    </row>
    <row r="25" spans="2:11" ht="30" customHeight="1" x14ac:dyDescent="0.2">
      <c r="B25" s="213" t="s">
        <v>658</v>
      </c>
      <c r="C25" s="214">
        <v>44771</v>
      </c>
      <c r="D25" s="214">
        <v>44434</v>
      </c>
      <c r="E25" s="213" t="s">
        <v>659</v>
      </c>
      <c r="F25" s="213" t="s">
        <v>660</v>
      </c>
      <c r="G25" s="213" t="s">
        <v>617</v>
      </c>
      <c r="H25" s="213" t="s">
        <v>617</v>
      </c>
      <c r="I25" s="214">
        <v>44743</v>
      </c>
      <c r="J25" s="213" t="s">
        <v>661</v>
      </c>
      <c r="K25" s="210"/>
    </row>
    <row r="26" spans="2:11" ht="30" customHeight="1" x14ac:dyDescent="0.2">
      <c r="B26" s="213" t="s">
        <v>662</v>
      </c>
      <c r="C26" s="214">
        <v>44771</v>
      </c>
      <c r="D26" s="214">
        <v>44434</v>
      </c>
      <c r="E26" s="213" t="s">
        <v>659</v>
      </c>
      <c r="F26" s="213" t="s">
        <v>660</v>
      </c>
      <c r="G26" s="213" t="s">
        <v>617</v>
      </c>
      <c r="H26" s="213" t="s">
        <v>617</v>
      </c>
      <c r="I26" s="214">
        <v>44743</v>
      </c>
      <c r="J26" s="213" t="s">
        <v>661</v>
      </c>
      <c r="K26" s="210"/>
    </row>
    <row r="27" spans="2:11" ht="42" customHeight="1" x14ac:dyDescent="0.2">
      <c r="B27" s="213" t="s">
        <v>663</v>
      </c>
      <c r="C27" s="214">
        <v>44881</v>
      </c>
      <c r="D27" s="214">
        <v>44470</v>
      </c>
      <c r="E27" s="213" t="s">
        <v>664</v>
      </c>
      <c r="F27" s="213" t="s">
        <v>665</v>
      </c>
      <c r="G27" s="213" t="s">
        <v>617</v>
      </c>
      <c r="H27" s="213" t="s">
        <v>617</v>
      </c>
      <c r="I27" s="214">
        <v>44859</v>
      </c>
      <c r="J27" s="213" t="s">
        <v>613</v>
      </c>
      <c r="K27" s="210"/>
    </row>
    <row r="28" spans="2:11" ht="30" customHeight="1" x14ac:dyDescent="0.2">
      <c r="B28" s="213" t="s">
        <v>666</v>
      </c>
      <c r="C28" s="214">
        <v>44883</v>
      </c>
      <c r="D28" s="214">
        <v>44448</v>
      </c>
      <c r="E28" s="213" t="s">
        <v>667</v>
      </c>
      <c r="F28" s="213" t="s">
        <v>668</v>
      </c>
      <c r="G28" s="213" t="s">
        <v>669</v>
      </c>
      <c r="H28" s="213" t="s">
        <v>669</v>
      </c>
      <c r="I28" s="214">
        <v>44855</v>
      </c>
      <c r="J28" s="213" t="s">
        <v>613</v>
      </c>
      <c r="K28" s="210"/>
    </row>
    <row r="29" spans="2:11" ht="30" customHeight="1" x14ac:dyDescent="0.2">
      <c r="B29" s="213" t="s">
        <v>670</v>
      </c>
      <c r="C29" s="214">
        <v>44883</v>
      </c>
      <c r="D29" s="214">
        <v>44448</v>
      </c>
      <c r="E29" s="213" t="s">
        <v>667</v>
      </c>
      <c r="F29" s="213" t="s">
        <v>668</v>
      </c>
      <c r="G29" s="213" t="s">
        <v>669</v>
      </c>
      <c r="H29" s="213" t="s">
        <v>669</v>
      </c>
      <c r="I29" s="214">
        <v>44855</v>
      </c>
      <c r="J29" s="213" t="s">
        <v>613</v>
      </c>
      <c r="K29" s="210"/>
    </row>
    <row r="30" spans="2:11" ht="30" customHeight="1" x14ac:dyDescent="0.2">
      <c r="B30" s="213" t="s">
        <v>671</v>
      </c>
      <c r="C30" s="214">
        <v>44883</v>
      </c>
      <c r="D30" s="214">
        <v>44448</v>
      </c>
      <c r="E30" s="213" t="s">
        <v>667</v>
      </c>
      <c r="F30" s="213" t="s">
        <v>668</v>
      </c>
      <c r="G30" s="213" t="s">
        <v>669</v>
      </c>
      <c r="H30" s="213" t="s">
        <v>669</v>
      </c>
      <c r="I30" s="214">
        <v>44855</v>
      </c>
      <c r="J30" s="213" t="s">
        <v>613</v>
      </c>
      <c r="K30" s="210"/>
    </row>
    <row r="31" spans="2:11" ht="30" customHeight="1" x14ac:dyDescent="0.2">
      <c r="B31" s="213" t="s">
        <v>672</v>
      </c>
      <c r="C31" s="214">
        <v>44883</v>
      </c>
      <c r="D31" s="214">
        <v>44448</v>
      </c>
      <c r="E31" s="213" t="s">
        <v>667</v>
      </c>
      <c r="F31" s="213" t="s">
        <v>668</v>
      </c>
      <c r="G31" s="213" t="s">
        <v>669</v>
      </c>
      <c r="H31" s="213" t="s">
        <v>669</v>
      </c>
      <c r="I31" s="214">
        <v>44855</v>
      </c>
      <c r="J31" s="213" t="s">
        <v>613</v>
      </c>
      <c r="K31" s="210"/>
    </row>
    <row r="32" spans="2:11" ht="30" customHeight="1" x14ac:dyDescent="0.2">
      <c r="B32" s="213" t="s">
        <v>673</v>
      </c>
      <c r="C32" s="214">
        <v>44914</v>
      </c>
      <c r="D32" s="214">
        <v>44034</v>
      </c>
      <c r="E32" s="213" t="s">
        <v>674</v>
      </c>
      <c r="F32" s="213" t="s">
        <v>675</v>
      </c>
      <c r="G32" s="213" t="s">
        <v>676</v>
      </c>
      <c r="H32" s="213" t="s">
        <v>676</v>
      </c>
      <c r="I32" s="214">
        <v>44900</v>
      </c>
      <c r="J32" s="213" t="s">
        <v>613</v>
      </c>
      <c r="K32" s="210"/>
    </row>
    <row r="33" spans="2:11" ht="61.9" customHeight="1" x14ac:dyDescent="0.2">
      <c r="B33" s="213" t="s">
        <v>677</v>
      </c>
      <c r="C33" s="214">
        <v>44938</v>
      </c>
      <c r="D33" s="214">
        <v>44728</v>
      </c>
      <c r="E33" s="213" t="s">
        <v>678</v>
      </c>
      <c r="F33" s="213" t="s">
        <v>679</v>
      </c>
      <c r="G33" s="213" t="s">
        <v>680</v>
      </c>
      <c r="H33" s="213" t="s">
        <v>681</v>
      </c>
      <c r="I33" s="214">
        <v>44927</v>
      </c>
      <c r="J33" s="213" t="s">
        <v>682</v>
      </c>
      <c r="K33" s="210"/>
    </row>
    <row r="34" spans="2:11" ht="30" customHeight="1" x14ac:dyDescent="0.2">
      <c r="B34" s="213" t="s">
        <v>683</v>
      </c>
      <c r="C34" s="214">
        <v>44971</v>
      </c>
      <c r="D34" s="214">
        <v>44468</v>
      </c>
      <c r="E34" s="213" t="s">
        <v>684</v>
      </c>
      <c r="F34" s="213" t="s">
        <v>685</v>
      </c>
      <c r="G34" s="213" t="s">
        <v>686</v>
      </c>
      <c r="H34" s="213" t="s">
        <v>676</v>
      </c>
      <c r="I34" s="214">
        <v>44927</v>
      </c>
      <c r="J34" s="213" t="s">
        <v>613</v>
      </c>
      <c r="K34" s="210"/>
    </row>
    <row r="35" spans="2:11" ht="30" customHeight="1" x14ac:dyDescent="0.2">
      <c r="B35" s="213" t="s">
        <v>687</v>
      </c>
      <c r="C35" s="214">
        <v>44971</v>
      </c>
      <c r="D35" s="214">
        <v>44468</v>
      </c>
      <c r="E35" s="213" t="s">
        <v>684</v>
      </c>
      <c r="F35" s="213" t="s">
        <v>685</v>
      </c>
      <c r="G35" s="213" t="s">
        <v>686</v>
      </c>
      <c r="H35" s="213" t="s">
        <v>676</v>
      </c>
      <c r="I35" s="214">
        <v>44927</v>
      </c>
      <c r="J35" s="213" t="s">
        <v>613</v>
      </c>
      <c r="K35" s="210"/>
    </row>
    <row r="36" spans="2:11" ht="29.5" customHeight="1" x14ac:dyDescent="0.2">
      <c r="B36" s="217" t="s">
        <v>688</v>
      </c>
      <c r="C36" s="218">
        <v>44971</v>
      </c>
      <c r="D36" s="218">
        <v>44468</v>
      </c>
      <c r="E36" s="212" t="s">
        <v>684</v>
      </c>
      <c r="F36" s="212" t="s">
        <v>685</v>
      </c>
      <c r="G36" s="213" t="s">
        <v>686</v>
      </c>
      <c r="H36" s="213" t="s">
        <v>676</v>
      </c>
      <c r="I36" s="219">
        <v>44927</v>
      </c>
      <c r="J36" s="220" t="s">
        <v>613</v>
      </c>
      <c r="K36" s="210"/>
    </row>
    <row r="37" spans="2:11" x14ac:dyDescent="0.2">
      <c r="B37" s="217"/>
      <c r="C37" s="218"/>
      <c r="D37" s="218"/>
      <c r="E37" s="212"/>
      <c r="F37" s="221"/>
      <c r="G37" s="212"/>
      <c r="H37" s="212"/>
      <c r="I37" s="219"/>
      <c r="J37" s="222"/>
    </row>
  </sheetData>
  <sheetProtection formatCells="0" insertColumns="0" insertRows="0"/>
  <mergeCells count="8">
    <mergeCell ref="I3:I4"/>
    <mergeCell ref="J3:J4"/>
    <mergeCell ref="B3:B4"/>
    <mergeCell ref="C3:C4"/>
    <mergeCell ref="D3:D4"/>
    <mergeCell ref="E3:E4"/>
    <mergeCell ref="F3:F4"/>
    <mergeCell ref="G3:H3"/>
  </mergeCells>
  <phoneticPr fontId="4"/>
  <pageMargins left="0.7" right="0.7" top="0.75" bottom="0.75" header="0.3" footer="0.3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233D-CDEA-45F1-80C2-86C66FD28EDD}">
  <sheetPr codeName="Sheet28">
    <tabColor theme="0"/>
    <pageSetUpPr fitToPage="1"/>
  </sheetPr>
  <dimension ref="A1:J10"/>
  <sheetViews>
    <sheetView showGridLines="0" topLeftCell="B1" zoomScale="70" zoomScaleNormal="70" zoomScaleSheetLayoutView="100" workbookViewId="0">
      <selection activeCell="B1" sqref="A1:B1"/>
    </sheetView>
  </sheetViews>
  <sheetFormatPr defaultColWidth="9" defaultRowHeight="12" outlineLevelCol="1" x14ac:dyDescent="0.2"/>
  <cols>
    <col min="1" max="1" width="8.6328125" style="208" hidden="1" customWidth="1" outlineLevel="1"/>
    <col min="2" max="2" width="10.6328125" style="208" customWidth="1" collapsed="1"/>
    <col min="3" max="3" width="10.6328125" style="208" customWidth="1"/>
    <col min="4" max="4" width="15.6328125" style="208" customWidth="1"/>
    <col min="5" max="5" width="17.6328125" style="208" customWidth="1"/>
    <col min="6" max="6" width="15.6328125" style="208" customWidth="1"/>
    <col min="7" max="7" width="10.6328125" style="208" customWidth="1"/>
    <col min="8" max="8" width="15.6328125" style="208" customWidth="1"/>
    <col min="9" max="9" width="19.90625" style="208" customWidth="1"/>
    <col min="10" max="10" width="4.08984375" style="208" customWidth="1"/>
    <col min="11" max="16384" width="9" style="208"/>
  </cols>
  <sheetData>
    <row r="1" spans="1:10" x14ac:dyDescent="0.2">
      <c r="A1" s="208">
        <f>IF(COUNTA(B4:I9)&lt;&gt;0,1,2)</f>
        <v>1</v>
      </c>
      <c r="B1" s="209" t="s">
        <v>689</v>
      </c>
      <c r="C1" s="210"/>
      <c r="D1" s="210"/>
      <c r="E1" s="210"/>
      <c r="F1" s="210"/>
      <c r="G1" s="210"/>
      <c r="H1" s="210"/>
      <c r="I1" s="210"/>
      <c r="J1" s="210"/>
    </row>
    <row r="2" spans="1:10" x14ac:dyDescent="0.2">
      <c r="B2" s="210"/>
      <c r="C2" s="211"/>
      <c r="D2" s="210"/>
      <c r="E2" s="210"/>
      <c r="F2" s="210"/>
      <c r="G2" s="210"/>
      <c r="I2" s="210"/>
      <c r="J2" s="210"/>
    </row>
    <row r="3" spans="1:10" ht="28.5" customHeight="1" x14ac:dyDescent="0.2">
      <c r="B3" s="225" t="s">
        <v>690</v>
      </c>
      <c r="C3" s="212" t="s">
        <v>599</v>
      </c>
      <c r="D3" s="212" t="s">
        <v>564</v>
      </c>
      <c r="E3" s="212" t="s">
        <v>601</v>
      </c>
      <c r="F3" s="212" t="s">
        <v>691</v>
      </c>
      <c r="G3" s="212" t="s">
        <v>600</v>
      </c>
      <c r="H3" s="212" t="s">
        <v>692</v>
      </c>
      <c r="I3" s="212" t="s">
        <v>693</v>
      </c>
      <c r="J3" s="210"/>
    </row>
    <row r="4" spans="1:10" ht="42" customHeight="1" x14ac:dyDescent="0.2">
      <c r="B4" s="226">
        <v>1</v>
      </c>
      <c r="C4" s="213" t="s">
        <v>623</v>
      </c>
      <c r="D4" s="214">
        <v>44839</v>
      </c>
      <c r="E4" s="213" t="s">
        <v>694</v>
      </c>
      <c r="F4" s="213" t="s">
        <v>695</v>
      </c>
      <c r="G4" s="213" t="s">
        <v>623</v>
      </c>
      <c r="H4" s="214">
        <v>44825</v>
      </c>
      <c r="I4" s="227" t="s">
        <v>696</v>
      </c>
      <c r="J4" s="210"/>
    </row>
    <row r="5" spans="1:10" ht="42" customHeight="1" x14ac:dyDescent="0.2">
      <c r="B5" s="226"/>
      <c r="C5" s="213"/>
      <c r="D5" s="214"/>
      <c r="E5" s="213"/>
      <c r="F5" s="213"/>
      <c r="G5" s="214"/>
      <c r="H5" s="214"/>
      <c r="I5" s="227"/>
      <c r="J5" s="210"/>
    </row>
    <row r="6" spans="1:10" ht="42" customHeight="1" x14ac:dyDescent="0.2">
      <c r="B6" s="226"/>
      <c r="C6" s="213"/>
      <c r="D6" s="214"/>
      <c r="E6" s="213"/>
      <c r="F6" s="213"/>
      <c r="G6" s="214"/>
      <c r="H6" s="214"/>
      <c r="I6" s="227"/>
      <c r="J6" s="210"/>
    </row>
    <row r="7" spans="1:10" ht="42" customHeight="1" x14ac:dyDescent="0.2">
      <c r="B7" s="226"/>
      <c r="C7" s="213"/>
      <c r="D7" s="214"/>
      <c r="E7" s="213"/>
      <c r="F7" s="213"/>
      <c r="G7" s="214"/>
      <c r="H7" s="214"/>
      <c r="I7" s="227"/>
      <c r="J7" s="210"/>
    </row>
    <row r="8" spans="1:10" ht="42" customHeight="1" x14ac:dyDescent="0.2">
      <c r="B8" s="226"/>
      <c r="C8" s="213"/>
      <c r="D8" s="214"/>
      <c r="E8" s="213"/>
      <c r="F8" s="213"/>
      <c r="G8" s="214"/>
      <c r="H8" s="214"/>
      <c r="I8" s="227"/>
      <c r="J8" s="210"/>
    </row>
    <row r="9" spans="1:10" ht="42" customHeight="1" x14ac:dyDescent="0.2">
      <c r="B9" s="226"/>
      <c r="C9" s="213"/>
      <c r="D9" s="214"/>
      <c r="E9" s="213"/>
      <c r="F9" s="213"/>
      <c r="G9" s="214"/>
      <c r="H9" s="214"/>
      <c r="I9" s="227"/>
      <c r="J9" s="210"/>
    </row>
    <row r="10" spans="1:10" x14ac:dyDescent="0.2">
      <c r="B10" s="210"/>
      <c r="C10" s="210"/>
      <c r="D10" s="210"/>
      <c r="E10" s="210"/>
      <c r="F10" s="210"/>
      <c r="G10" s="210"/>
      <c r="H10" s="210"/>
      <c r="I10" s="210"/>
      <c r="J10" s="210"/>
    </row>
  </sheetData>
  <sheetProtection formatCells="0" insertColumns="0" insertRows="0"/>
  <phoneticPr fontId="4"/>
  <pageMargins left="0.7" right="0.7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DEB9-7AA9-4A75-AEA6-A58970E90858}">
  <sheetPr codeName="Sheet55">
    <tabColor theme="0"/>
    <pageSetUpPr fitToPage="1"/>
  </sheetPr>
  <dimension ref="A1:T17"/>
  <sheetViews>
    <sheetView showGridLines="0" topLeftCell="B1" zoomScale="70" zoomScaleNormal="70" zoomScaleSheetLayoutView="70" workbookViewId="0">
      <selection activeCell="B1" sqref="A1:B1"/>
    </sheetView>
  </sheetViews>
  <sheetFormatPr defaultColWidth="9" defaultRowHeight="12" outlineLevelCol="1" x14ac:dyDescent="0.2"/>
  <cols>
    <col min="1" max="1" width="8.6328125" style="208" hidden="1" customWidth="1" outlineLevel="1"/>
    <col min="2" max="2" width="10.6328125" style="208" customWidth="1" collapsed="1"/>
    <col min="3" max="3" width="9.6328125" style="208" customWidth="1"/>
    <col min="4" max="4" width="10.6328125" style="208" customWidth="1"/>
    <col min="5" max="5" width="14.7265625" style="208" customWidth="1"/>
    <col min="6" max="6" width="10.08984375" style="208" customWidth="1"/>
    <col min="7" max="7" width="9.6328125" style="208" customWidth="1"/>
    <col min="8" max="9" width="9.453125" style="208" customWidth="1"/>
    <col min="10" max="10" width="9.7265625" style="208" customWidth="1"/>
    <col min="11" max="11" width="9.453125" style="208" customWidth="1"/>
    <col min="12" max="12" width="10.08984375" style="208" customWidth="1"/>
    <col min="13" max="13" width="9.90625" style="208" customWidth="1"/>
    <col min="14" max="14" width="9.453125" style="208" customWidth="1"/>
    <col min="15" max="15" width="9.7265625" style="208" customWidth="1"/>
    <col min="16" max="16" width="9.26953125" style="208" customWidth="1"/>
    <col min="17" max="17" width="10.08984375" style="208" customWidth="1"/>
    <col min="18" max="18" width="11.90625" style="208" customWidth="1"/>
    <col min="19" max="19" width="8.6328125" style="208" customWidth="1"/>
    <col min="20" max="16384" width="9" style="208"/>
  </cols>
  <sheetData>
    <row r="1" spans="1:20" x14ac:dyDescent="0.2">
      <c r="A1" s="208">
        <f>IF(COUNTA(B5,F5:Q6,F8:Q9,F11:Q12,F14:Q15)&lt;&gt;0,1,2)</f>
        <v>1</v>
      </c>
      <c r="B1" s="228" t="s">
        <v>697</v>
      </c>
    </row>
    <row r="2" spans="1:20" ht="12.5" thickBot="1" x14ac:dyDescent="0.25">
      <c r="C2" s="223"/>
    </row>
    <row r="3" spans="1:20" x14ac:dyDescent="0.2">
      <c r="B3" s="463" t="s">
        <v>698</v>
      </c>
      <c r="C3" s="465" t="s">
        <v>699</v>
      </c>
      <c r="D3" s="466" t="s">
        <v>700</v>
      </c>
      <c r="E3" s="229"/>
      <c r="F3" s="467" t="s">
        <v>701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 t="s">
        <v>702</v>
      </c>
      <c r="S3" s="471" t="s">
        <v>703</v>
      </c>
      <c r="T3" s="456" t="s">
        <v>704</v>
      </c>
    </row>
    <row r="4" spans="1:20" x14ac:dyDescent="0.2">
      <c r="B4" s="464"/>
      <c r="C4" s="465"/>
      <c r="D4" s="466"/>
      <c r="E4" s="229"/>
      <c r="F4" s="226">
        <v>4</v>
      </c>
      <c r="G4" s="226">
        <v>5</v>
      </c>
      <c r="H4" s="226">
        <v>6</v>
      </c>
      <c r="I4" s="226">
        <v>7</v>
      </c>
      <c r="J4" s="226">
        <v>8</v>
      </c>
      <c r="K4" s="226">
        <v>9</v>
      </c>
      <c r="L4" s="226">
        <v>10</v>
      </c>
      <c r="M4" s="226">
        <v>11</v>
      </c>
      <c r="N4" s="226">
        <v>12</v>
      </c>
      <c r="O4" s="226">
        <v>1</v>
      </c>
      <c r="P4" s="226">
        <v>2</v>
      </c>
      <c r="Q4" s="230">
        <v>3</v>
      </c>
      <c r="R4" s="470"/>
      <c r="S4" s="472"/>
      <c r="T4" s="456"/>
    </row>
    <row r="5" spans="1:20" ht="18.75" customHeight="1" x14ac:dyDescent="0.2">
      <c r="B5" s="457" t="s">
        <v>545</v>
      </c>
      <c r="C5" s="459">
        <v>1</v>
      </c>
      <c r="D5" s="459">
        <v>1</v>
      </c>
      <c r="E5" s="231" t="s">
        <v>705</v>
      </c>
      <c r="F5" s="232">
        <v>6984</v>
      </c>
      <c r="G5" s="232">
        <v>8035.2</v>
      </c>
      <c r="H5" s="232">
        <v>7704</v>
      </c>
      <c r="I5" s="233">
        <v>7737.6</v>
      </c>
      <c r="J5" s="232">
        <v>7663.2</v>
      </c>
      <c r="K5" s="232">
        <v>7560</v>
      </c>
      <c r="L5" s="232">
        <v>7812</v>
      </c>
      <c r="M5" s="232">
        <v>7632</v>
      </c>
      <c r="N5" s="232">
        <v>7737.6</v>
      </c>
      <c r="O5" s="232">
        <v>8853.6</v>
      </c>
      <c r="P5" s="232">
        <v>7392</v>
      </c>
      <c r="Q5" s="234">
        <v>8258.4</v>
      </c>
      <c r="R5" s="235">
        <f>IF(AND(COUNT(F5:Q5)=COUNT(F6:Q6),SUM(F5:Q5)&lt;&gt;0),SUM(F5:Q5),"")</f>
        <v>93369.600000000006</v>
      </c>
      <c r="S5" s="236">
        <f>IF(AND(R5="",R6=""),"",R5/R6)</f>
        <v>255.80712328767126</v>
      </c>
      <c r="T5" s="237">
        <v>254.21</v>
      </c>
    </row>
    <row r="6" spans="1:20" ht="18.75" customHeight="1" x14ac:dyDescent="0.2">
      <c r="B6" s="458"/>
      <c r="C6" s="460"/>
      <c r="D6" s="460"/>
      <c r="E6" s="238" t="s">
        <v>706</v>
      </c>
      <c r="F6" s="239">
        <v>30</v>
      </c>
      <c r="G6" s="239">
        <v>31</v>
      </c>
      <c r="H6" s="239">
        <v>30</v>
      </c>
      <c r="I6" s="239">
        <v>31</v>
      </c>
      <c r="J6" s="239">
        <v>31</v>
      </c>
      <c r="K6" s="239">
        <v>30</v>
      </c>
      <c r="L6" s="239">
        <v>31</v>
      </c>
      <c r="M6" s="239">
        <v>30</v>
      </c>
      <c r="N6" s="239">
        <v>31</v>
      </c>
      <c r="O6" s="239">
        <v>31</v>
      </c>
      <c r="P6" s="239">
        <v>28</v>
      </c>
      <c r="Q6" s="240">
        <v>31</v>
      </c>
      <c r="R6" s="241">
        <f>IF(AND(COUNT(F5:Q5)=COUNT(F6:Q6),SUM(F6:Q6)&lt;&gt;0),SUM(F6:Q6),"")</f>
        <v>365</v>
      </c>
      <c r="S6" s="242"/>
      <c r="T6" s="243"/>
    </row>
    <row r="7" spans="1:20" ht="18.75" customHeight="1" thickBot="1" x14ac:dyDescent="0.25">
      <c r="B7" s="244" t="s">
        <v>707</v>
      </c>
      <c r="C7" s="461"/>
      <c r="D7" s="461"/>
      <c r="E7" s="245" t="s">
        <v>708</v>
      </c>
      <c r="F7" s="246">
        <f t="shared" ref="F7:Q7" si="0">IF(AND(F5="",F6=""),"",IF(AND(F5=0,F6=0),0,F5/F6))</f>
        <v>232.8</v>
      </c>
      <c r="G7" s="246">
        <f t="shared" si="0"/>
        <v>259.2</v>
      </c>
      <c r="H7" s="246">
        <f t="shared" si="0"/>
        <v>256.8</v>
      </c>
      <c r="I7" s="246">
        <f t="shared" si="0"/>
        <v>249.60000000000002</v>
      </c>
      <c r="J7" s="246">
        <f t="shared" si="0"/>
        <v>247.2</v>
      </c>
      <c r="K7" s="246">
        <f t="shared" si="0"/>
        <v>252</v>
      </c>
      <c r="L7" s="246">
        <f t="shared" si="0"/>
        <v>252</v>
      </c>
      <c r="M7" s="246">
        <f t="shared" si="0"/>
        <v>254.4</v>
      </c>
      <c r="N7" s="246">
        <f t="shared" si="0"/>
        <v>249.60000000000002</v>
      </c>
      <c r="O7" s="246">
        <f t="shared" si="0"/>
        <v>285.60000000000002</v>
      </c>
      <c r="P7" s="246">
        <f t="shared" si="0"/>
        <v>264</v>
      </c>
      <c r="Q7" s="247">
        <f t="shared" si="0"/>
        <v>266.39999999999998</v>
      </c>
      <c r="R7" s="248"/>
      <c r="S7" s="249"/>
      <c r="T7" s="250"/>
    </row>
    <row r="8" spans="1:20" ht="18.75" customHeight="1" thickTop="1" x14ac:dyDescent="0.2">
      <c r="B8" s="458" t="s">
        <v>538</v>
      </c>
      <c r="C8" s="460">
        <v>73</v>
      </c>
      <c r="D8" s="462">
        <v>73</v>
      </c>
      <c r="E8" s="251" t="s">
        <v>705</v>
      </c>
      <c r="F8" s="232">
        <v>58410</v>
      </c>
      <c r="G8" s="232">
        <v>58621</v>
      </c>
      <c r="H8" s="232">
        <v>50010</v>
      </c>
      <c r="I8" s="232">
        <v>60450</v>
      </c>
      <c r="J8" s="232">
        <v>58373</v>
      </c>
      <c r="K8" s="232">
        <v>61740</v>
      </c>
      <c r="L8" s="232">
        <v>49620</v>
      </c>
      <c r="M8" s="232">
        <v>54600</v>
      </c>
      <c r="N8" s="232">
        <v>64728</v>
      </c>
      <c r="O8" s="232">
        <v>50592</v>
      </c>
      <c r="P8" s="232">
        <v>51520</v>
      </c>
      <c r="Q8" s="234">
        <v>54498</v>
      </c>
      <c r="R8" s="252">
        <f>IF(AND(COUNT(F8:Q8)=COUNT(F9:Q9),SUM(F8:Q8)&lt;&gt;0),SUM(F8:Q8),"")</f>
        <v>673162</v>
      </c>
      <c r="S8" s="253">
        <f>IF(AND(R8="",R9=""),"",R8/R9)</f>
        <v>1844.2794520547945</v>
      </c>
      <c r="T8" s="237">
        <v>2070</v>
      </c>
    </row>
    <row r="9" spans="1:20" ht="18.75" customHeight="1" x14ac:dyDescent="0.2">
      <c r="B9" s="458"/>
      <c r="C9" s="460"/>
      <c r="D9" s="460"/>
      <c r="E9" s="238" t="s">
        <v>706</v>
      </c>
      <c r="F9" s="239">
        <v>30</v>
      </c>
      <c r="G9" s="239">
        <v>31</v>
      </c>
      <c r="H9" s="239">
        <v>30</v>
      </c>
      <c r="I9" s="239">
        <v>31</v>
      </c>
      <c r="J9" s="239">
        <v>31</v>
      </c>
      <c r="K9" s="239">
        <v>30</v>
      </c>
      <c r="L9" s="239">
        <v>31</v>
      </c>
      <c r="M9" s="239">
        <v>30</v>
      </c>
      <c r="N9" s="239">
        <v>31</v>
      </c>
      <c r="O9" s="239">
        <v>31</v>
      </c>
      <c r="P9" s="239">
        <v>28</v>
      </c>
      <c r="Q9" s="240">
        <v>31</v>
      </c>
      <c r="R9" s="241">
        <f>IF(AND(COUNT(F8:Q8)=COUNT(F9:Q9),SUM(F9:Q9)&lt;&gt;0),SUM(F9:Q9),"")</f>
        <v>365</v>
      </c>
      <c r="S9" s="242"/>
      <c r="T9" s="243"/>
    </row>
    <row r="10" spans="1:20" ht="18.75" customHeight="1" thickBot="1" x14ac:dyDescent="0.25">
      <c r="B10" s="244" t="s">
        <v>707</v>
      </c>
      <c r="C10" s="461"/>
      <c r="D10" s="461"/>
      <c r="E10" s="245" t="s">
        <v>708</v>
      </c>
      <c r="F10" s="246">
        <f t="shared" ref="F10:Q10" si="1">IF(AND(F8="",F9=""),"",IF(AND(F8=0,F9=0),0,F8/F9))</f>
        <v>1947</v>
      </c>
      <c r="G10" s="246">
        <f t="shared" si="1"/>
        <v>1891</v>
      </c>
      <c r="H10" s="246">
        <f t="shared" si="1"/>
        <v>1667</v>
      </c>
      <c r="I10" s="246">
        <f t="shared" si="1"/>
        <v>1950</v>
      </c>
      <c r="J10" s="246">
        <f t="shared" si="1"/>
        <v>1883</v>
      </c>
      <c r="K10" s="246">
        <f t="shared" si="1"/>
        <v>2058</v>
      </c>
      <c r="L10" s="246">
        <f t="shared" si="1"/>
        <v>1600.6451612903227</v>
      </c>
      <c r="M10" s="246">
        <f t="shared" si="1"/>
        <v>1820</v>
      </c>
      <c r="N10" s="246">
        <f t="shared" si="1"/>
        <v>2088</v>
      </c>
      <c r="O10" s="246">
        <f t="shared" si="1"/>
        <v>1632</v>
      </c>
      <c r="P10" s="246">
        <f t="shared" si="1"/>
        <v>1840</v>
      </c>
      <c r="Q10" s="247">
        <f t="shared" si="1"/>
        <v>1758</v>
      </c>
      <c r="R10" s="254"/>
      <c r="S10" s="255"/>
      <c r="T10" s="250"/>
    </row>
    <row r="11" spans="1:20" ht="18.75" customHeight="1" thickTop="1" x14ac:dyDescent="0.2">
      <c r="B11" s="458"/>
      <c r="C11" s="473"/>
      <c r="D11" s="473"/>
      <c r="E11" s="256" t="s">
        <v>705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4"/>
      <c r="R11" s="252" t="str">
        <f>IF(AND(COUNT(F11:Q11)=COUNT(F12:Q12),SUM(F11:Q11)&lt;&gt;0),SUM(F11:Q11),"")</f>
        <v/>
      </c>
      <c r="S11" s="253" t="str">
        <f>IF(AND(R11="",R12=""),"",R11/R12)</f>
        <v/>
      </c>
      <c r="T11" s="257"/>
    </row>
    <row r="12" spans="1:20" ht="18.75" customHeight="1" x14ac:dyDescent="0.2">
      <c r="B12" s="458"/>
      <c r="C12" s="458"/>
      <c r="D12" s="458"/>
      <c r="E12" s="238" t="s">
        <v>706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41" t="str">
        <f>IF(AND(COUNT(F11:Q11)=COUNT(F12:Q12),SUM(F12:Q12)&lt;&gt;0),SUM(F12:Q12),"")</f>
        <v/>
      </c>
      <c r="S12" s="242"/>
      <c r="T12" s="243"/>
    </row>
    <row r="13" spans="1:20" ht="18.75" customHeight="1" thickBot="1" x14ac:dyDescent="0.25">
      <c r="B13" s="244" t="s">
        <v>707</v>
      </c>
      <c r="C13" s="474"/>
      <c r="D13" s="474"/>
      <c r="E13" s="245" t="s">
        <v>708</v>
      </c>
      <c r="F13" s="246" t="str">
        <f t="shared" ref="F13:Q13" si="2">IF(AND(F11="",F12=""),"",IF(AND(F11=0,F12=0),0,F11/F12))</f>
        <v/>
      </c>
      <c r="G13" s="246" t="str">
        <f t="shared" si="2"/>
        <v/>
      </c>
      <c r="H13" s="246" t="str">
        <f t="shared" si="2"/>
        <v/>
      </c>
      <c r="I13" s="246" t="str">
        <f t="shared" si="2"/>
        <v/>
      </c>
      <c r="J13" s="246" t="str">
        <f t="shared" si="2"/>
        <v/>
      </c>
      <c r="K13" s="246" t="str">
        <f t="shared" si="2"/>
        <v/>
      </c>
      <c r="L13" s="246" t="str">
        <f t="shared" si="2"/>
        <v/>
      </c>
      <c r="M13" s="246" t="str">
        <f t="shared" si="2"/>
        <v/>
      </c>
      <c r="N13" s="246" t="str">
        <f t="shared" si="2"/>
        <v/>
      </c>
      <c r="O13" s="246" t="str">
        <f t="shared" si="2"/>
        <v/>
      </c>
      <c r="P13" s="246" t="str">
        <f t="shared" si="2"/>
        <v/>
      </c>
      <c r="Q13" s="247" t="str">
        <f t="shared" si="2"/>
        <v/>
      </c>
      <c r="R13" s="258"/>
      <c r="S13" s="259"/>
      <c r="T13" s="260"/>
    </row>
    <row r="14" spans="1:20" ht="18.75" customHeight="1" thickTop="1" x14ac:dyDescent="0.2">
      <c r="B14" s="458"/>
      <c r="C14" s="458"/>
      <c r="D14" s="473"/>
      <c r="E14" s="251" t="s">
        <v>705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4"/>
      <c r="R14" s="252" t="str">
        <f>IF(AND(COUNT(F14:Q14)=COUNT(F15:Q15),SUM(F14:Q14)&lt;&gt;0),SUM(F14:Q14),"")</f>
        <v/>
      </c>
      <c r="S14" s="253" t="str">
        <f>IF(AND(R14="",R15=""),"",R14/R15)</f>
        <v/>
      </c>
      <c r="T14" s="257"/>
    </row>
    <row r="15" spans="1:20" ht="18.75" customHeight="1" x14ac:dyDescent="0.2">
      <c r="B15" s="458"/>
      <c r="C15" s="458"/>
      <c r="D15" s="458"/>
      <c r="E15" s="238" t="s">
        <v>706</v>
      </c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41" t="str">
        <f>IF(AND(COUNT(F14:Q14)=COUNT(F15:Q15),SUM(F15:Q15)&lt;&gt;0),SUM(F15:Q15),"")</f>
        <v/>
      </c>
      <c r="S15" s="242"/>
      <c r="T15" s="261"/>
    </row>
    <row r="16" spans="1:20" ht="18.75" customHeight="1" thickBot="1" x14ac:dyDescent="0.25">
      <c r="B16" s="244" t="s">
        <v>707</v>
      </c>
      <c r="C16" s="474"/>
      <c r="D16" s="474"/>
      <c r="E16" s="245" t="s">
        <v>708</v>
      </c>
      <c r="F16" s="246" t="str">
        <f t="shared" ref="F16:Q16" si="3">IF(AND(F14="",F15=""),"",IF(AND(F14=0,F15=0),0,F14/F15))</f>
        <v/>
      </c>
      <c r="G16" s="246" t="str">
        <f t="shared" si="3"/>
        <v/>
      </c>
      <c r="H16" s="246" t="str">
        <f t="shared" si="3"/>
        <v/>
      </c>
      <c r="I16" s="246" t="str">
        <f t="shared" si="3"/>
        <v/>
      </c>
      <c r="J16" s="246" t="str">
        <f t="shared" si="3"/>
        <v/>
      </c>
      <c r="K16" s="246" t="str">
        <f t="shared" si="3"/>
        <v/>
      </c>
      <c r="L16" s="246" t="str">
        <f t="shared" si="3"/>
        <v/>
      </c>
      <c r="M16" s="246" t="str">
        <f t="shared" si="3"/>
        <v/>
      </c>
      <c r="N16" s="246" t="str">
        <f t="shared" si="3"/>
        <v/>
      </c>
      <c r="O16" s="246" t="str">
        <f t="shared" si="3"/>
        <v/>
      </c>
      <c r="P16" s="246" t="str">
        <f t="shared" si="3"/>
        <v/>
      </c>
      <c r="Q16" s="247" t="str">
        <f t="shared" si="3"/>
        <v/>
      </c>
      <c r="R16" s="254"/>
      <c r="S16" s="255"/>
      <c r="T16" s="260"/>
    </row>
    <row r="17" spans="2:20" ht="29.25" customHeight="1" thickTop="1" thickBot="1" x14ac:dyDescent="0.25">
      <c r="B17" s="262"/>
      <c r="C17" s="263"/>
      <c r="D17" s="263"/>
      <c r="E17" s="264" t="s">
        <v>709</v>
      </c>
      <c r="F17" s="265">
        <f>IF(AND(F7="",F10="",F13="",F16=""),"",IF(OR(ISNUMBER(F7),ISNUMBER(F10),ISNUMBER(F13),ISNUMBER(F16)),SUM(F7,F10,F13,F16)))</f>
        <v>2179.8000000000002</v>
      </c>
      <c r="G17" s="265">
        <f t="shared" ref="G17:Q17" si="4">IF(AND(G7="",G10="",G13="",G16=""),"",IF(OR(ISNUMBER(G7),ISNUMBER(G10),ISNUMBER(G13),ISNUMBER(G16)),SUM(G7,G10,G13,G16)))</f>
        <v>2150.1999999999998</v>
      </c>
      <c r="H17" s="265">
        <f t="shared" si="4"/>
        <v>1923.8</v>
      </c>
      <c r="I17" s="265">
        <f t="shared" si="4"/>
        <v>2199.6</v>
      </c>
      <c r="J17" s="265">
        <f t="shared" si="4"/>
        <v>2130.1999999999998</v>
      </c>
      <c r="K17" s="265">
        <f t="shared" si="4"/>
        <v>2310</v>
      </c>
      <c r="L17" s="265">
        <f t="shared" si="4"/>
        <v>1852.6451612903227</v>
      </c>
      <c r="M17" s="265">
        <f t="shared" si="4"/>
        <v>2074.4</v>
      </c>
      <c r="N17" s="265">
        <f t="shared" si="4"/>
        <v>2337.6</v>
      </c>
      <c r="O17" s="265">
        <f t="shared" si="4"/>
        <v>1917.6</v>
      </c>
      <c r="P17" s="265">
        <f t="shared" si="4"/>
        <v>2104</v>
      </c>
      <c r="Q17" s="265">
        <f t="shared" si="4"/>
        <v>2024.4</v>
      </c>
      <c r="R17" s="266">
        <f>IF(COUNT(R5,R8,R11,R14)&lt;&gt;0,SUM(R5,R8,R11,R14),"")</f>
        <v>766531.6</v>
      </c>
      <c r="S17" s="267">
        <f>IF(COUNT(S5,S8,S11,S14)&lt;&gt;0,SUM(S5,S8,S11,S14),"")</f>
        <v>2100.0865753424659</v>
      </c>
      <c r="T17" s="261"/>
    </row>
  </sheetData>
  <sheetProtection formatCells="0" insertColumns="0" insertRows="0"/>
  <mergeCells count="19">
    <mergeCell ref="B11:B12"/>
    <mergeCell ref="C11:C13"/>
    <mergeCell ref="D11:D13"/>
    <mergeCell ref="B14:B15"/>
    <mergeCell ref="C14:C16"/>
    <mergeCell ref="D14:D16"/>
    <mergeCell ref="T3:T4"/>
    <mergeCell ref="B5:B6"/>
    <mergeCell ref="C5:C7"/>
    <mergeCell ref="D5:D7"/>
    <mergeCell ref="B8:B9"/>
    <mergeCell ref="C8:C10"/>
    <mergeCell ref="D8:D10"/>
    <mergeCell ref="B3:B4"/>
    <mergeCell ref="C3:C4"/>
    <mergeCell ref="D3:D4"/>
    <mergeCell ref="F3:Q3"/>
    <mergeCell ref="R3:R4"/>
    <mergeCell ref="S3:S4"/>
  </mergeCells>
  <phoneticPr fontId="4"/>
  <dataValidations count="2">
    <dataValidation type="decimal" allowBlank="1" showInputMessage="1" showErrorMessage="1" sqref="F14:Q14 F11:Q11 F8:Q8 F5:Q5" xr:uid="{6726C90B-1429-4256-8AD8-BEFBCDC14360}">
      <formula1>0</formula1>
      <formula2>10000000</formula2>
    </dataValidation>
    <dataValidation type="whole" allowBlank="1" showInputMessage="1" showErrorMessage="1" sqref="F15:Q15 F12:Q12 F9:Q9 F6:Q6" xr:uid="{BA1E7FBD-0305-4D29-91C2-DFF8256D25E8}">
      <formula1>0</formula1>
      <formula2>100000</formula2>
    </dataValidation>
  </dataValidations>
  <pageMargins left="0.7" right="0.7" top="0.75" bottom="0.75" header="0.3" footer="0.3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DC8B-4091-403B-8726-4FB31416BFAF}">
  <sheetPr codeName="Sheet38">
    <tabColor theme="0"/>
    <pageSetUpPr fitToPage="1"/>
  </sheetPr>
  <dimension ref="A1:T17"/>
  <sheetViews>
    <sheetView showGridLines="0" topLeftCell="B1" zoomScale="70" zoomScaleNormal="70" zoomScaleSheetLayoutView="100" workbookViewId="0">
      <selection activeCell="B1" sqref="A1:B1"/>
    </sheetView>
  </sheetViews>
  <sheetFormatPr defaultColWidth="9" defaultRowHeight="12" outlineLevelCol="1" x14ac:dyDescent="0.2"/>
  <cols>
    <col min="1" max="1" width="8.6328125" style="208" hidden="1" customWidth="1" outlineLevel="1"/>
    <col min="2" max="2" width="10.6328125" style="208" customWidth="1" collapsed="1"/>
    <col min="3" max="3" width="9.6328125" style="208" customWidth="1"/>
    <col min="4" max="4" width="10.6328125" style="208" customWidth="1"/>
    <col min="5" max="5" width="15.26953125" style="208" customWidth="1"/>
    <col min="6" max="17" width="6.6328125" style="208" customWidth="1"/>
    <col min="18" max="18" width="11.90625" style="208" customWidth="1"/>
    <col min="19" max="19" width="8.6328125" style="208" customWidth="1"/>
    <col min="20" max="16384" width="9" style="208"/>
  </cols>
  <sheetData>
    <row r="1" spans="1:20" x14ac:dyDescent="0.2">
      <c r="A1" s="208">
        <f>IF(COUNTA(B5,C5,D5,F5:Q6)&lt;&gt;0,1,2)</f>
        <v>1</v>
      </c>
      <c r="B1" s="228" t="s">
        <v>710</v>
      </c>
    </row>
    <row r="2" spans="1:20" ht="12.5" thickBot="1" x14ac:dyDescent="0.25">
      <c r="C2" s="223"/>
    </row>
    <row r="3" spans="1:20" ht="12" customHeight="1" x14ac:dyDescent="0.2">
      <c r="B3" s="463" t="s">
        <v>698</v>
      </c>
      <c r="C3" s="465" t="s">
        <v>699</v>
      </c>
      <c r="D3" s="466" t="s">
        <v>700</v>
      </c>
      <c r="E3" s="229"/>
      <c r="F3" s="467" t="s">
        <v>701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9" t="s">
        <v>702</v>
      </c>
      <c r="S3" s="471" t="s">
        <v>703</v>
      </c>
      <c r="T3" s="456" t="s">
        <v>704</v>
      </c>
    </row>
    <row r="4" spans="1:20" x14ac:dyDescent="0.2">
      <c r="B4" s="464"/>
      <c r="C4" s="465"/>
      <c r="D4" s="466"/>
      <c r="E4" s="229"/>
      <c r="F4" s="226">
        <v>4</v>
      </c>
      <c r="G4" s="226">
        <v>5</v>
      </c>
      <c r="H4" s="226">
        <v>6</v>
      </c>
      <c r="I4" s="226">
        <v>7</v>
      </c>
      <c r="J4" s="226">
        <v>8</v>
      </c>
      <c r="K4" s="226">
        <v>9</v>
      </c>
      <c r="L4" s="226">
        <v>10</v>
      </c>
      <c r="M4" s="226">
        <v>11</v>
      </c>
      <c r="N4" s="226">
        <v>12</v>
      </c>
      <c r="O4" s="226">
        <v>1</v>
      </c>
      <c r="P4" s="226">
        <v>2</v>
      </c>
      <c r="Q4" s="230">
        <v>3</v>
      </c>
      <c r="R4" s="470"/>
      <c r="S4" s="472"/>
      <c r="T4" s="456"/>
    </row>
    <row r="5" spans="1:20" ht="18.75" customHeight="1" x14ac:dyDescent="0.2">
      <c r="B5" s="457" t="s">
        <v>538</v>
      </c>
      <c r="C5" s="459">
        <v>1</v>
      </c>
      <c r="D5" s="459">
        <v>1</v>
      </c>
      <c r="E5" s="231" t="s">
        <v>705</v>
      </c>
      <c r="F5" s="232">
        <v>23</v>
      </c>
      <c r="G5" s="232">
        <v>41</v>
      </c>
      <c r="H5" s="232">
        <v>21</v>
      </c>
      <c r="I5" s="233">
        <v>33</v>
      </c>
      <c r="J5" s="232">
        <v>32</v>
      </c>
      <c r="K5" s="232">
        <v>21</v>
      </c>
      <c r="L5" s="232">
        <v>25</v>
      </c>
      <c r="M5" s="232">
        <v>21</v>
      </c>
      <c r="N5" s="232">
        <v>76</v>
      </c>
      <c r="O5" s="232">
        <v>0</v>
      </c>
      <c r="P5" s="232">
        <v>0</v>
      </c>
      <c r="Q5" s="234">
        <v>0</v>
      </c>
      <c r="R5" s="235">
        <f>IF(AND(COUNT(F5:Q5)=COUNT(F6:Q6),SUM(F5:Q5)&lt;&gt;0),SUM(F5:Q5),"")</f>
        <v>293</v>
      </c>
      <c r="S5" s="236">
        <f>IF(AND(R5="",R6=""),"",R5/R6)</f>
        <v>0.80273972602739729</v>
      </c>
      <c r="T5" s="237">
        <v>0.94</v>
      </c>
    </row>
    <row r="6" spans="1:20" ht="18.75" customHeight="1" x14ac:dyDescent="0.2">
      <c r="B6" s="458"/>
      <c r="C6" s="460"/>
      <c r="D6" s="460"/>
      <c r="E6" s="238" t="s">
        <v>706</v>
      </c>
      <c r="F6" s="239">
        <v>30</v>
      </c>
      <c r="G6" s="239">
        <v>31</v>
      </c>
      <c r="H6" s="239">
        <v>30</v>
      </c>
      <c r="I6" s="239">
        <v>31</v>
      </c>
      <c r="J6" s="239">
        <v>31</v>
      </c>
      <c r="K6" s="239">
        <v>30</v>
      </c>
      <c r="L6" s="239">
        <v>31</v>
      </c>
      <c r="M6" s="239">
        <v>30</v>
      </c>
      <c r="N6" s="239">
        <v>31</v>
      </c>
      <c r="O6" s="239">
        <v>31</v>
      </c>
      <c r="P6" s="239">
        <v>28</v>
      </c>
      <c r="Q6" s="240">
        <v>31</v>
      </c>
      <c r="R6" s="241">
        <f>IF(AND(COUNT(F5:Q5)=COUNT(F6:Q6),SUM(F6:Q6)&lt;&gt;0),SUM(F6:Q6),"")</f>
        <v>365</v>
      </c>
      <c r="S6" s="242"/>
      <c r="T6" s="243"/>
    </row>
    <row r="7" spans="1:20" ht="18.75" customHeight="1" thickBot="1" x14ac:dyDescent="0.25">
      <c r="B7" s="244" t="s">
        <v>707</v>
      </c>
      <c r="C7" s="461"/>
      <c r="D7" s="461"/>
      <c r="E7" s="245" t="s">
        <v>708</v>
      </c>
      <c r="F7" s="246">
        <f t="shared" ref="F7:Q7" si="0">IF(AND(F5="",F6=""),"",IF(AND(F5=0,F6=0),0,F5/F6))</f>
        <v>0.76666666666666672</v>
      </c>
      <c r="G7" s="246">
        <f t="shared" si="0"/>
        <v>1.3225806451612903</v>
      </c>
      <c r="H7" s="246">
        <f t="shared" si="0"/>
        <v>0.7</v>
      </c>
      <c r="I7" s="246">
        <f t="shared" si="0"/>
        <v>1.064516129032258</v>
      </c>
      <c r="J7" s="246">
        <f t="shared" si="0"/>
        <v>1.032258064516129</v>
      </c>
      <c r="K7" s="246">
        <f t="shared" si="0"/>
        <v>0.7</v>
      </c>
      <c r="L7" s="246">
        <f t="shared" si="0"/>
        <v>0.80645161290322576</v>
      </c>
      <c r="M7" s="246">
        <f t="shared" si="0"/>
        <v>0.7</v>
      </c>
      <c r="N7" s="246">
        <f t="shared" si="0"/>
        <v>2.4516129032258065</v>
      </c>
      <c r="O7" s="246">
        <f t="shared" si="0"/>
        <v>0</v>
      </c>
      <c r="P7" s="246">
        <f t="shared" si="0"/>
        <v>0</v>
      </c>
      <c r="Q7" s="247">
        <f t="shared" si="0"/>
        <v>0</v>
      </c>
      <c r="R7" s="248"/>
      <c r="S7" s="249"/>
      <c r="T7" s="250"/>
    </row>
    <row r="8" spans="1:20" ht="18.75" customHeight="1" thickTop="1" x14ac:dyDescent="0.2">
      <c r="B8" s="458"/>
      <c r="C8" s="460"/>
      <c r="D8" s="462"/>
      <c r="E8" s="251" t="s">
        <v>705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4"/>
      <c r="R8" s="252" t="str">
        <f>IF(AND(COUNT(F8:Q8)=COUNT(F9:Q9),SUM(F8:Q8)&lt;&gt;0),SUM(F8:Q8),"")</f>
        <v/>
      </c>
      <c r="S8" s="253" t="str">
        <f>IF(AND(R8="",R9=""),"",R8/R9)</f>
        <v/>
      </c>
      <c r="T8" s="237"/>
    </row>
    <row r="9" spans="1:20" ht="18.75" customHeight="1" x14ac:dyDescent="0.2">
      <c r="B9" s="458"/>
      <c r="C9" s="460"/>
      <c r="D9" s="460"/>
      <c r="E9" s="238" t="s">
        <v>706</v>
      </c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241" t="str">
        <f>IF(AND(COUNT(F8:Q8)=COUNT(F9:Q9),SUM(F9:Q9)&lt;&gt;0),SUM(F9:Q9),"")</f>
        <v/>
      </c>
      <c r="S9" s="242"/>
      <c r="T9" s="243"/>
    </row>
    <row r="10" spans="1:20" ht="18.75" customHeight="1" thickBot="1" x14ac:dyDescent="0.25">
      <c r="B10" s="244" t="s">
        <v>707</v>
      </c>
      <c r="C10" s="461"/>
      <c r="D10" s="461"/>
      <c r="E10" s="245" t="s">
        <v>708</v>
      </c>
      <c r="F10" s="246" t="str">
        <f t="shared" ref="F10:Q10" si="1">IF(AND(F8="",F9=""),"",IF(AND(F8=0,F9=0),0,F8/F9))</f>
        <v/>
      </c>
      <c r="G10" s="246" t="str">
        <f t="shared" si="1"/>
        <v/>
      </c>
      <c r="H10" s="246" t="str">
        <f t="shared" si="1"/>
        <v/>
      </c>
      <c r="I10" s="246" t="str">
        <f t="shared" si="1"/>
        <v/>
      </c>
      <c r="J10" s="246" t="str">
        <f t="shared" si="1"/>
        <v/>
      </c>
      <c r="K10" s="246" t="str">
        <f t="shared" si="1"/>
        <v/>
      </c>
      <c r="L10" s="246" t="str">
        <f t="shared" si="1"/>
        <v/>
      </c>
      <c r="M10" s="246" t="str">
        <f t="shared" si="1"/>
        <v/>
      </c>
      <c r="N10" s="246" t="str">
        <f t="shared" si="1"/>
        <v/>
      </c>
      <c r="O10" s="246" t="str">
        <f t="shared" si="1"/>
        <v/>
      </c>
      <c r="P10" s="246" t="str">
        <f t="shared" si="1"/>
        <v/>
      </c>
      <c r="Q10" s="247" t="str">
        <f t="shared" si="1"/>
        <v/>
      </c>
      <c r="R10" s="254"/>
      <c r="S10" s="255"/>
      <c r="T10" s="250"/>
    </row>
    <row r="11" spans="1:20" ht="18.75" customHeight="1" thickTop="1" x14ac:dyDescent="0.2">
      <c r="B11" s="458"/>
      <c r="C11" s="473"/>
      <c r="D11" s="473"/>
      <c r="E11" s="256" t="s">
        <v>705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4"/>
      <c r="R11" s="252" t="str">
        <f>IF(AND(COUNT(F11:Q11)=COUNT(F12:Q12),SUM(F11:Q11)&lt;&gt;0),SUM(F11:Q11),"")</f>
        <v/>
      </c>
      <c r="S11" s="253" t="str">
        <f>IF(AND(R11="",R12=""),"",R11/R12)</f>
        <v/>
      </c>
      <c r="T11" s="257"/>
    </row>
    <row r="12" spans="1:20" ht="18.75" customHeight="1" x14ac:dyDescent="0.2">
      <c r="B12" s="458"/>
      <c r="C12" s="458"/>
      <c r="D12" s="458"/>
      <c r="E12" s="238" t="s">
        <v>706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41" t="str">
        <f>IF(AND(COUNT(F11:Q11)=COUNT(F12:Q12),SUM(F12:Q12)&lt;&gt;0),SUM(F12:Q12),"")</f>
        <v/>
      </c>
      <c r="S12" s="242"/>
      <c r="T12" s="243"/>
    </row>
    <row r="13" spans="1:20" ht="18.75" customHeight="1" thickBot="1" x14ac:dyDescent="0.25">
      <c r="B13" s="244" t="s">
        <v>707</v>
      </c>
      <c r="C13" s="474"/>
      <c r="D13" s="474"/>
      <c r="E13" s="245" t="s">
        <v>708</v>
      </c>
      <c r="F13" s="246" t="str">
        <f t="shared" ref="F13:Q13" si="2">IF(AND(F11="",F12=""),"",IF(AND(F11=0,F12=0),0,F11/F12))</f>
        <v/>
      </c>
      <c r="G13" s="246" t="str">
        <f t="shared" si="2"/>
        <v/>
      </c>
      <c r="H13" s="246" t="str">
        <f t="shared" si="2"/>
        <v/>
      </c>
      <c r="I13" s="246" t="str">
        <f t="shared" si="2"/>
        <v/>
      </c>
      <c r="J13" s="246" t="str">
        <f t="shared" si="2"/>
        <v/>
      </c>
      <c r="K13" s="246" t="str">
        <f t="shared" si="2"/>
        <v/>
      </c>
      <c r="L13" s="246" t="str">
        <f t="shared" si="2"/>
        <v/>
      </c>
      <c r="M13" s="246" t="str">
        <f t="shared" si="2"/>
        <v/>
      </c>
      <c r="N13" s="246" t="str">
        <f t="shared" si="2"/>
        <v/>
      </c>
      <c r="O13" s="246" t="str">
        <f t="shared" si="2"/>
        <v/>
      </c>
      <c r="P13" s="246" t="str">
        <f t="shared" si="2"/>
        <v/>
      </c>
      <c r="Q13" s="247" t="str">
        <f t="shared" si="2"/>
        <v/>
      </c>
      <c r="R13" s="258"/>
      <c r="S13" s="259"/>
      <c r="T13" s="260"/>
    </row>
    <row r="14" spans="1:20" ht="18.75" customHeight="1" thickTop="1" x14ac:dyDescent="0.2">
      <c r="B14" s="458"/>
      <c r="C14" s="458"/>
      <c r="D14" s="473"/>
      <c r="E14" s="251" t="s">
        <v>705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4"/>
      <c r="R14" s="252" t="str">
        <f>IF(AND(COUNT(F14:Q14)=COUNT(F15:Q15),SUM(F14:Q14)&lt;&gt;0),SUM(F14:Q14),"")</f>
        <v/>
      </c>
      <c r="S14" s="253" t="str">
        <f>IF(AND(R14="",R15=""),"",R14/R15)</f>
        <v/>
      </c>
      <c r="T14" s="257"/>
    </row>
    <row r="15" spans="1:20" ht="18.75" customHeight="1" x14ac:dyDescent="0.2">
      <c r="B15" s="458"/>
      <c r="C15" s="458"/>
      <c r="D15" s="458"/>
      <c r="E15" s="238" t="s">
        <v>706</v>
      </c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41" t="str">
        <f>IF(AND(COUNT(F14:Q14)=COUNT(F15:Q15),SUM(F15:Q15)&lt;&gt;0),SUM(F15:Q15),"")</f>
        <v/>
      </c>
      <c r="S15" s="242"/>
      <c r="T15" s="261"/>
    </row>
    <row r="16" spans="1:20" ht="18.75" customHeight="1" thickBot="1" x14ac:dyDescent="0.25">
      <c r="B16" s="244" t="s">
        <v>707</v>
      </c>
      <c r="C16" s="474"/>
      <c r="D16" s="474"/>
      <c r="E16" s="245" t="s">
        <v>708</v>
      </c>
      <c r="F16" s="246" t="str">
        <f t="shared" ref="F16:Q16" si="3">IF(AND(F14="",F15=""),"",IF(AND(F14=0,F15=0),0,F14/F15))</f>
        <v/>
      </c>
      <c r="G16" s="246" t="str">
        <f t="shared" si="3"/>
        <v/>
      </c>
      <c r="H16" s="246" t="str">
        <f t="shared" si="3"/>
        <v/>
      </c>
      <c r="I16" s="246" t="str">
        <f t="shared" si="3"/>
        <v/>
      </c>
      <c r="J16" s="246" t="str">
        <f t="shared" si="3"/>
        <v/>
      </c>
      <c r="K16" s="246" t="str">
        <f t="shared" si="3"/>
        <v/>
      </c>
      <c r="L16" s="246" t="str">
        <f t="shared" si="3"/>
        <v/>
      </c>
      <c r="M16" s="246" t="str">
        <f t="shared" si="3"/>
        <v/>
      </c>
      <c r="N16" s="246" t="str">
        <f t="shared" si="3"/>
        <v/>
      </c>
      <c r="O16" s="246" t="str">
        <f t="shared" si="3"/>
        <v/>
      </c>
      <c r="P16" s="246" t="str">
        <f t="shared" si="3"/>
        <v/>
      </c>
      <c r="Q16" s="247" t="str">
        <f t="shared" si="3"/>
        <v/>
      </c>
      <c r="R16" s="254"/>
      <c r="S16" s="255"/>
      <c r="T16" s="260"/>
    </row>
    <row r="17" spans="2:20" ht="33" customHeight="1" thickTop="1" thickBot="1" x14ac:dyDescent="0.25">
      <c r="B17" s="262"/>
      <c r="C17" s="263"/>
      <c r="D17" s="263"/>
      <c r="E17" s="264" t="s">
        <v>709</v>
      </c>
      <c r="F17" s="265">
        <f>IF(AND(F7="",F10="",F13="",F16=""),"",IF(OR(ISNUMBER(F7),ISNUMBER(F10),ISNUMBER(F13),ISNUMBER(F16)),SUM(F7,F10,F13,F16)))</f>
        <v>0.76666666666666672</v>
      </c>
      <c r="G17" s="265">
        <f t="shared" ref="G17:Q17" si="4">IF(AND(G7="",G10="",G13="",G16=""),"",IF(OR(ISNUMBER(G7),ISNUMBER(G10),ISNUMBER(G13),ISNUMBER(G16)),SUM(G7,G10,G13,G16)))</f>
        <v>1.3225806451612903</v>
      </c>
      <c r="H17" s="265">
        <f t="shared" si="4"/>
        <v>0.7</v>
      </c>
      <c r="I17" s="265">
        <f t="shared" si="4"/>
        <v>1.064516129032258</v>
      </c>
      <c r="J17" s="265">
        <f t="shared" si="4"/>
        <v>1.032258064516129</v>
      </c>
      <c r="K17" s="265">
        <f t="shared" si="4"/>
        <v>0.7</v>
      </c>
      <c r="L17" s="265">
        <f t="shared" si="4"/>
        <v>0.80645161290322576</v>
      </c>
      <c r="M17" s="265">
        <f t="shared" si="4"/>
        <v>0.7</v>
      </c>
      <c r="N17" s="265">
        <f t="shared" si="4"/>
        <v>2.4516129032258065</v>
      </c>
      <c r="O17" s="265">
        <f t="shared" si="4"/>
        <v>0</v>
      </c>
      <c r="P17" s="265">
        <f t="shared" si="4"/>
        <v>0</v>
      </c>
      <c r="Q17" s="265">
        <f t="shared" si="4"/>
        <v>0</v>
      </c>
      <c r="R17" s="266">
        <f>IF(COUNT(R5,R8,R11,R14)&lt;&gt;0,SUM(R5,R8,R11,R14),"")</f>
        <v>293</v>
      </c>
      <c r="S17" s="267">
        <f>IF(COUNT(S5,S8,S11,S14)&lt;&gt;0,SUM(S5,S8,S11,S14),"")</f>
        <v>0.80273972602739729</v>
      </c>
      <c r="T17" s="261"/>
    </row>
  </sheetData>
  <sheetProtection insertColumns="0" insertRows="0"/>
  <mergeCells count="19">
    <mergeCell ref="B11:B12"/>
    <mergeCell ref="C11:C13"/>
    <mergeCell ref="D11:D13"/>
    <mergeCell ref="B14:B15"/>
    <mergeCell ref="C14:C16"/>
    <mergeCell ref="D14:D16"/>
    <mergeCell ref="T3:T4"/>
    <mergeCell ref="B5:B6"/>
    <mergeCell ref="C5:C7"/>
    <mergeCell ref="D5:D7"/>
    <mergeCell ref="B8:B9"/>
    <mergeCell ref="C8:C10"/>
    <mergeCell ref="D8:D10"/>
    <mergeCell ref="B3:B4"/>
    <mergeCell ref="C3:C4"/>
    <mergeCell ref="D3:D4"/>
    <mergeCell ref="F3:Q3"/>
    <mergeCell ref="R3:R4"/>
    <mergeCell ref="S3:S4"/>
  </mergeCells>
  <phoneticPr fontId="4"/>
  <dataValidations count="2">
    <dataValidation type="whole" allowBlank="1" showInputMessage="1" showErrorMessage="1" sqref="F6:Q6 F12:Q12 F9:Q9 F15:Q15" xr:uid="{9DC21E1B-44A8-43DB-9B86-585477B2A1AD}">
      <formula1>0</formula1>
      <formula2>100000</formula2>
    </dataValidation>
    <dataValidation type="decimal" allowBlank="1" showInputMessage="1" showErrorMessage="1" sqref="F5:Q5 F11:Q11 F8:Q8 F14:Q14" xr:uid="{7164C76D-75FA-40E0-B359-BD53658B700B}">
      <formula1>0</formula1>
      <formula2>10000000</formula2>
    </dataValidation>
  </dataValidations>
  <pageMargins left="0.7" right="0.7" top="0.75" bottom="0.75" header="0.3" footer="0.3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196" hidden="1" customWidth="1"/>
    <col min="2" max="16384" width="8.7265625" style="196"/>
  </cols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activeCell="B30" sqref="B30"/>
    </sheetView>
  </sheetViews>
  <sheetFormatPr defaultColWidth="8.7265625" defaultRowHeight="16" outlineLevelRow="1" outlineLevelCol="1" x14ac:dyDescent="0.2"/>
  <cols>
    <col min="1" max="1" width="8.6328125" style="49" hidden="1" customWidth="1"/>
    <col min="2" max="2" width="66.26953125" style="49" customWidth="1"/>
    <col min="3" max="3" width="5.90625" style="49" customWidth="1"/>
    <col min="4" max="4" width="7" style="49" hidden="1" customWidth="1" outlineLevel="1"/>
    <col min="5" max="5" width="7.90625" style="60" hidden="1" customWidth="1" outlineLevel="1"/>
    <col min="6" max="6" width="53.90625" style="49" hidden="1" customWidth="1" outlineLevel="1"/>
    <col min="7" max="7" width="8.90625" style="49" collapsed="1"/>
    <col min="8" max="16384" width="8.7265625" style="49"/>
  </cols>
  <sheetData>
    <row r="1" spans="1:6" ht="24.75" customHeight="1" x14ac:dyDescent="0.2">
      <c r="A1" s="331" t="s">
        <v>477</v>
      </c>
      <c r="B1" s="331"/>
      <c r="C1" s="48"/>
      <c r="D1" s="332" t="s">
        <v>260</v>
      </c>
      <c r="E1" s="333"/>
      <c r="F1" s="334"/>
    </row>
    <row r="2" spans="1:6" ht="15" customHeight="1" x14ac:dyDescent="0.2">
      <c r="A2" s="335" t="s">
        <v>271</v>
      </c>
      <c r="B2" s="336"/>
      <c r="D2" s="50" t="s">
        <v>148</v>
      </c>
      <c r="E2" s="51"/>
      <c r="F2" s="51"/>
    </row>
    <row r="3" spans="1:6" ht="15" customHeight="1" x14ac:dyDescent="0.2">
      <c r="A3" s="52" t="s">
        <v>313</v>
      </c>
      <c r="B3" s="53" t="s">
        <v>322</v>
      </c>
      <c r="D3" s="54"/>
      <c r="E3" s="55"/>
      <c r="F3" s="51"/>
    </row>
    <row r="4" spans="1:6" ht="13.15" customHeight="1" x14ac:dyDescent="0.2">
      <c r="A4" s="52" t="s">
        <v>314</v>
      </c>
      <c r="B4" s="53" t="s">
        <v>289</v>
      </c>
      <c r="D4" s="54"/>
      <c r="E4" s="55"/>
      <c r="F4" s="51"/>
    </row>
    <row r="5" spans="1:6" x14ac:dyDescent="0.2">
      <c r="A5" s="52" t="s">
        <v>315</v>
      </c>
      <c r="B5" s="50" t="s">
        <v>311</v>
      </c>
      <c r="D5" s="54"/>
      <c r="E5" s="56" t="s">
        <v>70</v>
      </c>
      <c r="F5" s="57" t="s">
        <v>208</v>
      </c>
    </row>
    <row r="6" spans="1:6" x14ac:dyDescent="0.2">
      <c r="A6" s="52" t="s">
        <v>316</v>
      </c>
      <c r="B6" s="50" t="s">
        <v>312</v>
      </c>
      <c r="D6" s="54"/>
      <c r="E6" s="56" t="s">
        <v>71</v>
      </c>
      <c r="F6" s="57" t="s">
        <v>209</v>
      </c>
    </row>
    <row r="7" spans="1:6" x14ac:dyDescent="0.2">
      <c r="A7" s="52" t="s">
        <v>317</v>
      </c>
      <c r="B7" s="50" t="s">
        <v>232</v>
      </c>
      <c r="D7" s="54"/>
      <c r="E7" s="56" t="s">
        <v>72</v>
      </c>
      <c r="F7" s="57" t="s">
        <v>73</v>
      </c>
    </row>
    <row r="8" spans="1:6" x14ac:dyDescent="0.2">
      <c r="A8" s="52" t="s">
        <v>318</v>
      </c>
      <c r="B8" s="50" t="s">
        <v>288</v>
      </c>
      <c r="D8" s="54"/>
      <c r="E8" s="56"/>
      <c r="F8" s="57" t="s">
        <v>75</v>
      </c>
    </row>
    <row r="9" spans="1:6" x14ac:dyDescent="0.2">
      <c r="A9" s="52" t="s">
        <v>319</v>
      </c>
      <c r="B9" s="50" t="s">
        <v>75</v>
      </c>
      <c r="D9" s="54"/>
      <c r="E9" s="56" t="s">
        <v>76</v>
      </c>
      <c r="F9" s="57" t="s">
        <v>77</v>
      </c>
    </row>
    <row r="10" spans="1:6" x14ac:dyDescent="0.2">
      <c r="A10" s="52" t="s">
        <v>320</v>
      </c>
      <c r="B10" s="50" t="s">
        <v>269</v>
      </c>
      <c r="D10" s="54"/>
      <c r="E10" s="56" t="s">
        <v>108</v>
      </c>
      <c r="F10" s="57" t="s">
        <v>109</v>
      </c>
    </row>
    <row r="11" spans="1:6" x14ac:dyDescent="0.2">
      <c r="A11" s="52" t="s">
        <v>321</v>
      </c>
      <c r="B11" s="50" t="s">
        <v>126</v>
      </c>
      <c r="D11" s="54"/>
      <c r="E11" s="56"/>
      <c r="F11" s="57"/>
    </row>
    <row r="12" spans="1:6" x14ac:dyDescent="0.2">
      <c r="D12" s="54"/>
      <c r="E12" s="56" t="s">
        <v>112</v>
      </c>
      <c r="F12" s="57" t="s">
        <v>204</v>
      </c>
    </row>
    <row r="13" spans="1:6" hidden="1" outlineLevel="1" x14ac:dyDescent="0.2">
      <c r="A13" s="54" t="s">
        <v>270</v>
      </c>
      <c r="B13" s="51"/>
      <c r="D13" s="54" t="s">
        <v>149</v>
      </c>
      <c r="E13" s="56"/>
      <c r="F13" s="51"/>
    </row>
    <row r="14" spans="1:6" hidden="1" outlineLevel="1" x14ac:dyDescent="0.2">
      <c r="A14" s="52" t="s">
        <v>272</v>
      </c>
      <c r="B14" s="50" t="s">
        <v>107</v>
      </c>
      <c r="D14" s="54"/>
      <c r="E14" s="56" t="s">
        <v>78</v>
      </c>
      <c r="F14" s="57" t="s">
        <v>79</v>
      </c>
    </row>
    <row r="15" spans="1:6" hidden="1" outlineLevel="1" x14ac:dyDescent="0.2">
      <c r="A15" s="52" t="s">
        <v>273</v>
      </c>
      <c r="B15" s="50" t="s">
        <v>109</v>
      </c>
      <c r="D15" s="54"/>
      <c r="E15" s="56" t="s">
        <v>80</v>
      </c>
      <c r="F15" s="57" t="s">
        <v>81</v>
      </c>
    </row>
    <row r="16" spans="1:6" hidden="1" outlineLevel="1" x14ac:dyDescent="0.2">
      <c r="A16" s="52" t="s">
        <v>274</v>
      </c>
      <c r="B16" s="50" t="s">
        <v>110</v>
      </c>
      <c r="D16" s="54"/>
      <c r="E16" s="56" t="s">
        <v>82</v>
      </c>
      <c r="F16" s="57" t="s">
        <v>83</v>
      </c>
    </row>
    <row r="17" spans="1:6" hidden="1" outlineLevel="1" x14ac:dyDescent="0.2">
      <c r="A17" s="52" t="s">
        <v>275</v>
      </c>
      <c r="B17" s="50" t="s">
        <v>111</v>
      </c>
      <c r="D17" s="54"/>
      <c r="E17" s="56" t="s">
        <v>84</v>
      </c>
      <c r="F17" s="57" t="s">
        <v>85</v>
      </c>
    </row>
    <row r="18" spans="1:6" hidden="1" outlineLevel="1" x14ac:dyDescent="0.2">
      <c r="A18" s="52" t="s">
        <v>276</v>
      </c>
      <c r="B18" s="50" t="s">
        <v>233</v>
      </c>
      <c r="D18" s="54"/>
      <c r="E18" s="56" t="s">
        <v>86</v>
      </c>
      <c r="F18" s="57" t="s">
        <v>87</v>
      </c>
    </row>
    <row r="19" spans="1:6" hidden="1" outlineLevel="1" x14ac:dyDescent="0.2">
      <c r="A19" s="52" t="s">
        <v>277</v>
      </c>
      <c r="B19" s="50" t="s">
        <v>234</v>
      </c>
      <c r="D19" s="54"/>
      <c r="E19" s="56" t="s">
        <v>88</v>
      </c>
      <c r="F19" s="57" t="s">
        <v>89</v>
      </c>
    </row>
    <row r="20" spans="1:6" hidden="1" outlineLevel="1" x14ac:dyDescent="0.2">
      <c r="A20" s="52" t="s">
        <v>278</v>
      </c>
      <c r="B20" s="50" t="s">
        <v>235</v>
      </c>
      <c r="D20" s="54" t="s">
        <v>150</v>
      </c>
      <c r="E20" s="56"/>
      <c r="F20" s="51"/>
    </row>
    <row r="21" spans="1:6" hidden="1" outlineLevel="1" x14ac:dyDescent="0.2">
      <c r="A21" s="52" t="s">
        <v>279</v>
      </c>
      <c r="B21" s="50" t="s">
        <v>236</v>
      </c>
      <c r="D21" s="54"/>
      <c r="E21" s="56" t="s">
        <v>90</v>
      </c>
      <c r="F21" s="57" t="s">
        <v>91</v>
      </c>
    </row>
    <row r="22" spans="1:6" hidden="1" outlineLevel="1" x14ac:dyDescent="0.2">
      <c r="A22" s="52" t="s">
        <v>280</v>
      </c>
      <c r="B22" s="50" t="s">
        <v>210</v>
      </c>
      <c r="D22" s="54"/>
      <c r="E22" s="56" t="s">
        <v>92</v>
      </c>
      <c r="F22" s="57" t="s">
        <v>93</v>
      </c>
    </row>
    <row r="23" spans="1:6" hidden="1" outlineLevel="1" x14ac:dyDescent="0.2">
      <c r="A23" s="52" t="s">
        <v>281</v>
      </c>
      <c r="B23" s="50" t="s">
        <v>211</v>
      </c>
      <c r="D23" s="54"/>
      <c r="E23" s="56" t="s">
        <v>94</v>
      </c>
      <c r="F23" s="57" t="s">
        <v>95</v>
      </c>
    </row>
    <row r="24" spans="1:6" hidden="1" outlineLevel="1" x14ac:dyDescent="0.2">
      <c r="A24" s="52" t="s">
        <v>282</v>
      </c>
      <c r="B24" s="50" t="s">
        <v>237</v>
      </c>
      <c r="D24" s="54"/>
      <c r="E24" s="56" t="s">
        <v>96</v>
      </c>
      <c r="F24" s="57" t="s">
        <v>97</v>
      </c>
    </row>
    <row r="25" spans="1:6" hidden="1" outlineLevel="1" x14ac:dyDescent="0.2">
      <c r="A25" s="52" t="s">
        <v>283</v>
      </c>
      <c r="B25" s="50" t="s">
        <v>238</v>
      </c>
      <c r="D25" s="54"/>
      <c r="E25" s="56" t="s">
        <v>98</v>
      </c>
      <c r="F25" s="57" t="s">
        <v>99</v>
      </c>
    </row>
    <row r="26" spans="1:6" hidden="1" outlineLevel="1" x14ac:dyDescent="0.2">
      <c r="A26" s="52" t="s">
        <v>284</v>
      </c>
      <c r="B26" s="50" t="s">
        <v>239</v>
      </c>
      <c r="D26" s="54"/>
      <c r="E26" s="56" t="s">
        <v>100</v>
      </c>
      <c r="F26" s="57" t="s">
        <v>101</v>
      </c>
    </row>
    <row r="27" spans="1:6" hidden="1" outlineLevel="1" x14ac:dyDescent="0.2">
      <c r="A27" s="52" t="s">
        <v>285</v>
      </c>
      <c r="B27" s="50" t="s">
        <v>240</v>
      </c>
      <c r="D27" s="54"/>
      <c r="E27" s="56" t="s">
        <v>102</v>
      </c>
      <c r="F27" s="57" t="s">
        <v>103</v>
      </c>
    </row>
    <row r="28" spans="1:6" hidden="1" outlineLevel="1" x14ac:dyDescent="0.2">
      <c r="A28" s="52" t="s">
        <v>286</v>
      </c>
      <c r="B28" s="50" t="s">
        <v>241</v>
      </c>
      <c r="D28" s="54"/>
      <c r="E28" s="56" t="s">
        <v>104</v>
      </c>
      <c r="F28" s="57" t="s">
        <v>105</v>
      </c>
    </row>
    <row r="29" spans="1:6" hidden="1" outlineLevel="1" x14ac:dyDescent="0.2">
      <c r="A29" s="52" t="s">
        <v>287</v>
      </c>
      <c r="B29" s="50" t="s">
        <v>242</v>
      </c>
      <c r="D29" s="54" t="s">
        <v>106</v>
      </c>
      <c r="E29" s="56"/>
      <c r="F29" s="51"/>
    </row>
    <row r="30" spans="1:6" collapsed="1" x14ac:dyDescent="0.2">
      <c r="B30" s="58"/>
      <c r="D30" s="54"/>
      <c r="E30" s="56" t="s">
        <v>113</v>
      </c>
      <c r="F30" s="57" t="s">
        <v>205</v>
      </c>
    </row>
    <row r="31" spans="1:6" collapsed="1" x14ac:dyDescent="0.2">
      <c r="A31" s="59"/>
      <c r="D31" s="54"/>
      <c r="E31" s="56" t="s">
        <v>114</v>
      </c>
      <c r="F31" s="57" t="s">
        <v>206</v>
      </c>
    </row>
    <row r="32" spans="1:6" x14ac:dyDescent="0.2">
      <c r="D32" s="54"/>
      <c r="E32" s="56" t="s">
        <v>115</v>
      </c>
      <c r="F32" s="57" t="s">
        <v>207</v>
      </c>
    </row>
    <row r="33" spans="4:6" x14ac:dyDescent="0.2">
      <c r="D33" s="54"/>
      <c r="E33" s="56" t="s">
        <v>116</v>
      </c>
      <c r="F33" s="57" t="s">
        <v>210</v>
      </c>
    </row>
    <row r="34" spans="4:6" x14ac:dyDescent="0.2">
      <c r="D34" s="54"/>
      <c r="E34" s="56" t="s">
        <v>117</v>
      </c>
      <c r="F34" s="57" t="s">
        <v>211</v>
      </c>
    </row>
    <row r="35" spans="4:6" x14ac:dyDescent="0.2">
      <c r="D35" s="54"/>
      <c r="E35" s="56" t="s">
        <v>118</v>
      </c>
      <c r="F35" s="57" t="s">
        <v>212</v>
      </c>
    </row>
    <row r="36" spans="4:6" x14ac:dyDescent="0.2">
      <c r="D36" s="54"/>
      <c r="E36" s="56" t="s">
        <v>119</v>
      </c>
      <c r="F36" s="57" t="s">
        <v>213</v>
      </c>
    </row>
    <row r="37" spans="4:6" x14ac:dyDescent="0.2">
      <c r="D37" s="54"/>
      <c r="E37" s="56" t="s">
        <v>120</v>
      </c>
      <c r="F37" s="57" t="s">
        <v>214</v>
      </c>
    </row>
    <row r="38" spans="4:6" x14ac:dyDescent="0.2">
      <c r="D38" s="54"/>
      <c r="E38" s="56" t="s">
        <v>121</v>
      </c>
      <c r="F38" s="57" t="s">
        <v>215</v>
      </c>
    </row>
    <row r="39" spans="4:6" x14ac:dyDescent="0.2">
      <c r="D39" s="54"/>
      <c r="E39" s="56" t="s">
        <v>122</v>
      </c>
      <c r="F39" s="57" t="s">
        <v>216</v>
      </c>
    </row>
    <row r="40" spans="4:6" x14ac:dyDescent="0.2">
      <c r="D40" s="54"/>
      <c r="E40" s="56" t="s">
        <v>123</v>
      </c>
      <c r="F40" s="57" t="s">
        <v>217</v>
      </c>
    </row>
    <row r="41" spans="4:6" x14ac:dyDescent="0.2">
      <c r="D41" s="54" t="s">
        <v>124</v>
      </c>
      <c r="E41" s="56"/>
      <c r="F41" s="51"/>
    </row>
    <row r="42" spans="4:6" x14ac:dyDescent="0.2">
      <c r="D42" s="54"/>
      <c r="E42" s="56" t="s">
        <v>125</v>
      </c>
      <c r="F42" s="57" t="s">
        <v>126</v>
      </c>
    </row>
    <row r="43" spans="4:6" x14ac:dyDescent="0.2">
      <c r="D43" s="54"/>
      <c r="E43" s="56" t="s">
        <v>127</v>
      </c>
      <c r="F43" s="57" t="s">
        <v>128</v>
      </c>
    </row>
    <row r="44" spans="4:6" x14ac:dyDescent="0.2">
      <c r="D44" s="54"/>
      <c r="E44" s="56" t="s">
        <v>129</v>
      </c>
      <c r="F44" s="57" t="s">
        <v>130</v>
      </c>
    </row>
    <row r="45" spans="4:6" x14ac:dyDescent="0.2">
      <c r="D45" s="54"/>
      <c r="E45" s="56" t="s">
        <v>131</v>
      </c>
      <c r="F45" s="57" t="s">
        <v>132</v>
      </c>
    </row>
    <row r="46" spans="4:6" x14ac:dyDescent="0.2">
      <c r="D46" s="54"/>
      <c r="E46" s="56" t="s">
        <v>133</v>
      </c>
      <c r="F46" s="57" t="s">
        <v>134</v>
      </c>
    </row>
    <row r="47" spans="4:6" x14ac:dyDescent="0.2">
      <c r="D47" s="54"/>
      <c r="E47" s="56" t="s">
        <v>135</v>
      </c>
      <c r="F47" s="57" t="s">
        <v>136</v>
      </c>
    </row>
    <row r="48" spans="4:6" x14ac:dyDescent="0.2">
      <c r="D48" s="54"/>
      <c r="E48" s="56" t="s">
        <v>137</v>
      </c>
      <c r="F48" s="57" t="s">
        <v>138</v>
      </c>
    </row>
    <row r="49" spans="4:6" x14ac:dyDescent="0.2">
      <c r="D49" s="54" t="s">
        <v>139</v>
      </c>
      <c r="E49" s="56"/>
      <c r="F49" s="51"/>
    </row>
    <row r="51" spans="4:6" x14ac:dyDescent="0.2">
      <c r="D51" s="54"/>
      <c r="E51" s="56" t="s">
        <v>142</v>
      </c>
      <c r="F51" s="57" t="s">
        <v>143</v>
      </c>
    </row>
    <row r="52" spans="4:6" x14ac:dyDescent="0.2">
      <c r="D52" s="54"/>
      <c r="E52" s="56" t="s">
        <v>144</v>
      </c>
      <c r="F52" s="57" t="s">
        <v>145</v>
      </c>
    </row>
    <row r="53" spans="4:6" x14ac:dyDescent="0.2">
      <c r="D53" s="54"/>
      <c r="E53" s="56" t="s">
        <v>151</v>
      </c>
      <c r="F53" s="57" t="s">
        <v>152</v>
      </c>
    </row>
    <row r="54" spans="4:6" x14ac:dyDescent="0.2">
      <c r="F54" s="61"/>
    </row>
    <row r="55" spans="4:6" x14ac:dyDescent="0.2">
      <c r="F55" s="49" t="s">
        <v>263</v>
      </c>
    </row>
    <row r="57" spans="4:6" x14ac:dyDescent="0.2">
      <c r="D57" s="49" t="s">
        <v>146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69" hidden="1" customWidth="1"/>
    <col min="2" max="2" width="11.90625" style="69" bestFit="1" customWidth="1"/>
    <col min="3" max="3" width="39.08984375" style="69" customWidth="1"/>
    <col min="4" max="4" width="9" style="69" customWidth="1"/>
    <col min="5" max="6" width="12.7265625" style="69" customWidth="1"/>
    <col min="7" max="7" width="9" style="69" customWidth="1"/>
    <col min="8" max="9" width="9" style="69"/>
    <col min="10" max="10" width="9.7265625" style="69" bestFit="1" customWidth="1"/>
    <col min="11" max="14" width="9" style="69"/>
    <col min="15" max="15" width="11" style="69" customWidth="1"/>
    <col min="16" max="17" width="14.08984375" style="69" bestFit="1" customWidth="1"/>
    <col min="18" max="30" width="9" style="69"/>
    <col min="31" max="31" width="11" style="69" customWidth="1"/>
    <col min="32" max="44" width="9" style="69"/>
    <col min="45" max="45" width="10.08984375" style="69" customWidth="1"/>
    <col min="46" max="46" width="9" style="69"/>
    <col min="47" max="47" width="11" style="69" customWidth="1"/>
    <col min="48" max="16384" width="9" style="69"/>
  </cols>
  <sheetData>
    <row r="1" spans="2:48" s="66" customFormat="1" ht="19.5" customHeight="1" x14ac:dyDescent="0.2">
      <c r="B1" s="64"/>
      <c r="C1" s="65" t="s">
        <v>478</v>
      </c>
    </row>
    <row r="2" spans="2:48" s="66" customFormat="1" ht="16.5" customHeight="1" x14ac:dyDescent="0.2">
      <c r="B2" s="67"/>
    </row>
    <row r="3" spans="2:48" s="66" customFormat="1" ht="33" customHeight="1" x14ac:dyDescent="0.2">
      <c r="B3" s="68" t="s">
        <v>348</v>
      </c>
      <c r="C3" s="62" t="s">
        <v>372</v>
      </c>
    </row>
    <row r="4" spans="2:48" s="66" customFormat="1" ht="35.15" customHeight="1" x14ac:dyDescent="0.2">
      <c r="B4" s="68" t="s">
        <v>39</v>
      </c>
      <c r="C4" s="63" t="s">
        <v>373</v>
      </c>
    </row>
    <row r="9" spans="2:48" hidden="1" x14ac:dyDescent="0.2"/>
    <row r="10" spans="2:48" hidden="1" x14ac:dyDescent="0.2">
      <c r="B10" s="69" t="s">
        <v>440</v>
      </c>
      <c r="C10" s="69" t="s">
        <v>442</v>
      </c>
      <c r="D10" s="69" t="s">
        <v>426</v>
      </c>
      <c r="E10" s="69" t="s">
        <v>355</v>
      </c>
      <c r="F10" s="69" t="s">
        <v>359</v>
      </c>
      <c r="G10" s="69" t="s">
        <v>290</v>
      </c>
      <c r="H10" s="69" t="s">
        <v>363</v>
      </c>
      <c r="I10" s="69" t="s">
        <v>367</v>
      </c>
      <c r="J10" s="69" t="s">
        <v>369</v>
      </c>
      <c r="K10" s="69" t="s">
        <v>370</v>
      </c>
      <c r="L10" s="69" t="s">
        <v>371</v>
      </c>
      <c r="M10" s="69" t="s">
        <v>372</v>
      </c>
      <c r="N10" s="69" t="s">
        <v>375</v>
      </c>
      <c r="O10" s="69" t="s">
        <v>291</v>
      </c>
      <c r="P10" s="69" t="s">
        <v>377</v>
      </c>
      <c r="Q10" s="69" t="s">
        <v>383</v>
      </c>
      <c r="R10" s="69" t="s">
        <v>385</v>
      </c>
      <c r="S10" s="69" t="s">
        <v>292</v>
      </c>
      <c r="T10" s="69" t="s">
        <v>389</v>
      </c>
      <c r="U10" s="69" t="s">
        <v>391</v>
      </c>
      <c r="V10" s="69" t="s">
        <v>393</v>
      </c>
      <c r="W10" s="69" t="s">
        <v>293</v>
      </c>
      <c r="X10" s="69" t="s">
        <v>294</v>
      </c>
      <c r="Y10" s="69" t="s">
        <v>295</v>
      </c>
      <c r="Z10" s="69" t="s">
        <v>427</v>
      </c>
      <c r="AA10" s="69" t="s">
        <v>399</v>
      </c>
      <c r="AB10" s="69" t="s">
        <v>296</v>
      </c>
      <c r="AC10" s="69" t="s">
        <v>402</v>
      </c>
      <c r="AD10" s="69" t="s">
        <v>428</v>
      </c>
      <c r="AE10" s="69" t="s">
        <v>429</v>
      </c>
      <c r="AF10" s="69" t="s">
        <v>297</v>
      </c>
      <c r="AG10" s="69" t="s">
        <v>430</v>
      </c>
      <c r="AH10" s="69" t="s">
        <v>298</v>
      </c>
      <c r="AI10" s="69" t="s">
        <v>407</v>
      </c>
      <c r="AJ10" s="69" t="s">
        <v>431</v>
      </c>
      <c r="AK10" s="69" t="s">
        <v>299</v>
      </c>
      <c r="AL10" s="69" t="s">
        <v>409</v>
      </c>
      <c r="AM10" s="69" t="s">
        <v>432</v>
      </c>
      <c r="AN10" s="69" t="s">
        <v>412</v>
      </c>
      <c r="AO10" s="69" t="s">
        <v>413</v>
      </c>
      <c r="AP10" s="69" t="s">
        <v>300</v>
      </c>
      <c r="AQ10" s="69" t="s">
        <v>415</v>
      </c>
      <c r="AR10" s="69" t="s">
        <v>301</v>
      </c>
      <c r="AS10" s="69" t="s">
        <v>418</v>
      </c>
      <c r="AT10" s="69" t="s">
        <v>420</v>
      </c>
      <c r="AU10" s="69" t="s">
        <v>422</v>
      </c>
      <c r="AV10" s="69" t="s">
        <v>424</v>
      </c>
    </row>
    <row r="11" spans="2:48" hidden="1" x14ac:dyDescent="0.2">
      <c r="B11" s="69" t="s">
        <v>350</v>
      </c>
      <c r="C11" s="69" t="s">
        <v>443</v>
      </c>
      <c r="D11" s="69" t="s">
        <v>438</v>
      </c>
      <c r="E11" s="69" t="s">
        <v>356</v>
      </c>
      <c r="F11" s="69" t="s">
        <v>360</v>
      </c>
      <c r="G11" s="69" t="s">
        <v>361</v>
      </c>
      <c r="H11" s="69" t="s">
        <v>364</v>
      </c>
      <c r="I11" s="69" t="s">
        <v>368</v>
      </c>
      <c r="J11" s="69" t="s">
        <v>368</v>
      </c>
      <c r="K11" s="69" t="s">
        <v>368</v>
      </c>
      <c r="L11" s="69" t="s">
        <v>368</v>
      </c>
      <c r="M11" s="69" t="s">
        <v>373</v>
      </c>
      <c r="N11" s="69" t="s">
        <v>373</v>
      </c>
      <c r="O11" s="69" t="s">
        <v>373</v>
      </c>
      <c r="P11" s="69" t="s">
        <v>378</v>
      </c>
      <c r="Q11" s="69" t="s">
        <v>384</v>
      </c>
      <c r="R11" s="69" t="s">
        <v>386</v>
      </c>
      <c r="S11" s="69" t="s">
        <v>388</v>
      </c>
      <c r="T11" s="69" t="s">
        <v>390</v>
      </c>
      <c r="U11" s="69" t="s">
        <v>392</v>
      </c>
      <c r="V11" s="69" t="s">
        <v>394</v>
      </c>
      <c r="W11" s="69" t="s">
        <v>395</v>
      </c>
      <c r="X11" s="69" t="s">
        <v>394</v>
      </c>
      <c r="Y11" s="69" t="s">
        <v>398</v>
      </c>
      <c r="Z11" s="69" t="s">
        <v>437</v>
      </c>
      <c r="AA11" s="69" t="s">
        <v>400</v>
      </c>
      <c r="AB11" s="69" t="s">
        <v>401</v>
      </c>
      <c r="AC11" s="69" t="s">
        <v>403</v>
      </c>
      <c r="AD11" s="69" t="s">
        <v>433</v>
      </c>
      <c r="AE11" s="69" t="s">
        <v>439</v>
      </c>
      <c r="AF11" s="69" t="s">
        <v>448</v>
      </c>
      <c r="AG11" s="69" t="s">
        <v>434</v>
      </c>
      <c r="AH11" s="69" t="s">
        <v>406</v>
      </c>
      <c r="AI11" s="69" t="s">
        <v>449</v>
      </c>
      <c r="AJ11" s="69" t="s">
        <v>435</v>
      </c>
      <c r="AK11" s="69" t="s">
        <v>408</v>
      </c>
      <c r="AL11" s="69" t="s">
        <v>410</v>
      </c>
      <c r="AM11" s="69" t="s">
        <v>436</v>
      </c>
      <c r="AN11" s="69" t="s">
        <v>445</v>
      </c>
      <c r="AO11" s="69" t="s">
        <v>414</v>
      </c>
      <c r="AP11" s="69" t="s">
        <v>414</v>
      </c>
      <c r="AQ11" s="69" t="s">
        <v>416</v>
      </c>
      <c r="AR11" s="69" t="s">
        <v>417</v>
      </c>
      <c r="AS11" s="69" t="s">
        <v>419</v>
      </c>
      <c r="AT11" s="69" t="s">
        <v>421</v>
      </c>
      <c r="AU11" s="69" t="s">
        <v>423</v>
      </c>
      <c r="AV11" s="69" t="s">
        <v>425</v>
      </c>
    </row>
    <row r="12" spans="2:48" hidden="1" x14ac:dyDescent="0.2">
      <c r="B12" s="69" t="s">
        <v>351</v>
      </c>
      <c r="C12" s="69" t="s">
        <v>353</v>
      </c>
      <c r="E12" s="69" t="s">
        <v>357</v>
      </c>
      <c r="G12" s="69" t="s">
        <v>362</v>
      </c>
      <c r="H12" s="69" t="s">
        <v>365</v>
      </c>
      <c r="M12" s="69" t="s">
        <v>374</v>
      </c>
      <c r="O12" s="69" t="s">
        <v>376</v>
      </c>
      <c r="P12" s="69" t="s">
        <v>379</v>
      </c>
      <c r="R12" s="69" t="s">
        <v>387</v>
      </c>
      <c r="W12" s="69" t="s">
        <v>396</v>
      </c>
      <c r="X12" s="69" t="s">
        <v>450</v>
      </c>
      <c r="AC12" s="69" t="s">
        <v>404</v>
      </c>
      <c r="AL12" s="69" t="s">
        <v>411</v>
      </c>
    </row>
    <row r="13" spans="2:48" hidden="1" x14ac:dyDescent="0.2">
      <c r="B13" s="69" t="s">
        <v>352</v>
      </c>
      <c r="C13" s="69" t="s">
        <v>354</v>
      </c>
      <c r="E13" s="69" t="s">
        <v>446</v>
      </c>
      <c r="H13" s="69" t="s">
        <v>366</v>
      </c>
      <c r="O13" s="69" t="s">
        <v>441</v>
      </c>
      <c r="P13" s="69" t="s">
        <v>380</v>
      </c>
      <c r="W13" s="69" t="s">
        <v>397</v>
      </c>
      <c r="X13" s="69" t="s">
        <v>451</v>
      </c>
      <c r="AC13" s="69" t="s">
        <v>405</v>
      </c>
    </row>
    <row r="14" spans="2:48" hidden="1" x14ac:dyDescent="0.2">
      <c r="E14" s="69" t="s">
        <v>358</v>
      </c>
      <c r="P14" s="69" t="s">
        <v>381</v>
      </c>
      <c r="AC14" s="69" t="s">
        <v>401</v>
      </c>
    </row>
    <row r="15" spans="2:48" hidden="1" x14ac:dyDescent="0.2">
      <c r="P15" s="69" t="s">
        <v>382</v>
      </c>
    </row>
    <row r="16" spans="2:48" hidden="1" x14ac:dyDescent="0.2"/>
    <row r="17" spans="2:49" hidden="1" x14ac:dyDescent="0.2">
      <c r="B17" s="69" t="s">
        <v>440</v>
      </c>
      <c r="D17" s="69" t="s">
        <v>442</v>
      </c>
      <c r="E17" s="69" t="s">
        <v>426</v>
      </c>
      <c r="F17" s="69" t="s">
        <v>355</v>
      </c>
      <c r="G17" s="69" t="s">
        <v>359</v>
      </c>
      <c r="H17" s="69" t="s">
        <v>290</v>
      </c>
      <c r="I17" s="69" t="s">
        <v>363</v>
      </c>
      <c r="J17" s="69" t="s">
        <v>367</v>
      </c>
      <c r="K17" s="69" t="s">
        <v>369</v>
      </c>
      <c r="L17" s="69" t="s">
        <v>370</v>
      </c>
      <c r="M17" s="69" t="s">
        <v>371</v>
      </c>
      <c r="N17" s="69" t="s">
        <v>372</v>
      </c>
      <c r="O17" s="69" t="s">
        <v>375</v>
      </c>
      <c r="P17" s="69" t="s">
        <v>291</v>
      </c>
      <c r="Q17" s="69" t="s">
        <v>377</v>
      </c>
      <c r="R17" s="69" t="s">
        <v>383</v>
      </c>
      <c r="S17" s="69" t="s">
        <v>385</v>
      </c>
      <c r="T17" s="69" t="s">
        <v>292</v>
      </c>
      <c r="U17" s="69" t="s">
        <v>389</v>
      </c>
      <c r="V17" s="69" t="s">
        <v>391</v>
      </c>
      <c r="W17" s="69" t="s">
        <v>393</v>
      </c>
      <c r="X17" s="69" t="s">
        <v>293</v>
      </c>
      <c r="Y17" s="69" t="s">
        <v>294</v>
      </c>
      <c r="Z17" s="69" t="s">
        <v>295</v>
      </c>
      <c r="AA17" s="69" t="s">
        <v>427</v>
      </c>
      <c r="AB17" s="69" t="s">
        <v>399</v>
      </c>
      <c r="AC17" s="69" t="s">
        <v>296</v>
      </c>
      <c r="AD17" s="69" t="s">
        <v>402</v>
      </c>
      <c r="AE17" s="69" t="s">
        <v>428</v>
      </c>
      <c r="AF17" s="69" t="s">
        <v>429</v>
      </c>
      <c r="AG17" s="69" t="s">
        <v>297</v>
      </c>
      <c r="AH17" s="69" t="s">
        <v>430</v>
      </c>
      <c r="AI17" s="69" t="s">
        <v>298</v>
      </c>
      <c r="AJ17" s="69" t="s">
        <v>407</v>
      </c>
      <c r="AK17" s="69" t="s">
        <v>431</v>
      </c>
      <c r="AL17" s="69" t="s">
        <v>299</v>
      </c>
      <c r="AM17" s="69" t="s">
        <v>409</v>
      </c>
      <c r="AN17" s="69" t="s">
        <v>432</v>
      </c>
      <c r="AO17" s="69" t="s">
        <v>412</v>
      </c>
      <c r="AP17" s="69" t="s">
        <v>413</v>
      </c>
      <c r="AQ17" s="69" t="s">
        <v>300</v>
      </c>
      <c r="AR17" s="69" t="s">
        <v>415</v>
      </c>
      <c r="AS17" s="69" t="s">
        <v>301</v>
      </c>
      <c r="AT17" s="69" t="s">
        <v>418</v>
      </c>
      <c r="AU17" s="69" t="s">
        <v>420</v>
      </c>
      <c r="AV17" s="69" t="s">
        <v>422</v>
      </c>
      <c r="AW17" s="69" t="s">
        <v>424</v>
      </c>
    </row>
    <row r="18" spans="2:49" hidden="1" x14ac:dyDescent="0.2">
      <c r="B18" s="69" t="s">
        <v>350</v>
      </c>
      <c r="D18" s="69" t="s">
        <v>443</v>
      </c>
      <c r="E18" s="69" t="s">
        <v>438</v>
      </c>
      <c r="F18" s="69" t="s">
        <v>356</v>
      </c>
      <c r="G18" s="69" t="s">
        <v>360</v>
      </c>
      <c r="H18" s="69" t="s">
        <v>361</v>
      </c>
      <c r="I18" s="69" t="s">
        <v>364</v>
      </c>
      <c r="J18" s="69" t="s">
        <v>368</v>
      </c>
      <c r="K18" s="69" t="s">
        <v>368</v>
      </c>
      <c r="L18" s="69" t="s">
        <v>368</v>
      </c>
      <c r="M18" s="69" t="s">
        <v>368</v>
      </c>
      <c r="N18" s="69" t="s">
        <v>373</v>
      </c>
      <c r="O18" s="69" t="s">
        <v>373</v>
      </c>
      <c r="P18" s="69" t="s">
        <v>373</v>
      </c>
      <c r="Q18" s="69" t="s">
        <v>378</v>
      </c>
      <c r="R18" s="69" t="s">
        <v>384</v>
      </c>
      <c r="S18" s="69" t="s">
        <v>386</v>
      </c>
      <c r="T18" s="69" t="s">
        <v>388</v>
      </c>
      <c r="U18" s="69" t="s">
        <v>390</v>
      </c>
      <c r="V18" s="69" t="s">
        <v>392</v>
      </c>
      <c r="W18" s="69" t="s">
        <v>394</v>
      </c>
      <c r="X18" s="69" t="s">
        <v>395</v>
      </c>
      <c r="Y18" s="69" t="s">
        <v>394</v>
      </c>
      <c r="Z18" s="69" t="s">
        <v>398</v>
      </c>
      <c r="AA18" s="69" t="s">
        <v>437</v>
      </c>
      <c r="AB18" s="69" t="s">
        <v>400</v>
      </c>
      <c r="AC18" s="69" t="s">
        <v>401</v>
      </c>
      <c r="AD18" s="69" t="s">
        <v>403</v>
      </c>
      <c r="AE18" s="69" t="s">
        <v>433</v>
      </c>
      <c r="AF18" s="69" t="s">
        <v>439</v>
      </c>
      <c r="AG18" s="69" t="s">
        <v>448</v>
      </c>
      <c r="AH18" s="69" t="s">
        <v>434</v>
      </c>
      <c r="AI18" s="69" t="s">
        <v>406</v>
      </c>
      <c r="AJ18" s="69" t="s">
        <v>449</v>
      </c>
      <c r="AK18" s="69" t="s">
        <v>435</v>
      </c>
      <c r="AL18" s="69" t="s">
        <v>408</v>
      </c>
      <c r="AM18" s="69" t="s">
        <v>410</v>
      </c>
      <c r="AN18" s="69" t="s">
        <v>436</v>
      </c>
      <c r="AO18" s="69" t="s">
        <v>445</v>
      </c>
      <c r="AP18" s="69" t="s">
        <v>414</v>
      </c>
      <c r="AQ18" s="69" t="s">
        <v>414</v>
      </c>
      <c r="AR18" s="69" t="s">
        <v>416</v>
      </c>
      <c r="AS18" s="69" t="s">
        <v>417</v>
      </c>
      <c r="AT18" s="69" t="s">
        <v>419</v>
      </c>
      <c r="AU18" s="69" t="s">
        <v>421</v>
      </c>
      <c r="AV18" s="69" t="s">
        <v>423</v>
      </c>
      <c r="AW18" s="69" t="s">
        <v>425</v>
      </c>
    </row>
    <row r="19" spans="2:49" hidden="1" x14ac:dyDescent="0.2">
      <c r="B19" s="69" t="s">
        <v>351</v>
      </c>
      <c r="D19" s="69" t="s">
        <v>353</v>
      </c>
      <c r="F19" s="69" t="s">
        <v>357</v>
      </c>
      <c r="H19" s="69" t="s">
        <v>362</v>
      </c>
      <c r="I19" s="69" t="s">
        <v>365</v>
      </c>
      <c r="N19" s="69" t="s">
        <v>374</v>
      </c>
      <c r="P19" s="69" t="s">
        <v>376</v>
      </c>
      <c r="Q19" s="69" t="s">
        <v>379</v>
      </c>
      <c r="S19" s="69" t="s">
        <v>387</v>
      </c>
      <c r="X19" s="69" t="s">
        <v>396</v>
      </c>
      <c r="Y19" s="69" t="s">
        <v>450</v>
      </c>
      <c r="AD19" s="69" t="s">
        <v>404</v>
      </c>
      <c r="AM19" s="69" t="s">
        <v>411</v>
      </c>
    </row>
    <row r="20" spans="2:49" hidden="1" x14ac:dyDescent="0.2">
      <c r="B20" s="69" t="s">
        <v>352</v>
      </c>
      <c r="D20" s="69" t="s">
        <v>354</v>
      </c>
      <c r="F20" s="69" t="s">
        <v>446</v>
      </c>
      <c r="I20" s="69" t="s">
        <v>366</v>
      </c>
      <c r="P20" s="69" t="s">
        <v>441</v>
      </c>
      <c r="Q20" s="69" t="s">
        <v>380</v>
      </c>
      <c r="X20" s="69" t="s">
        <v>397</v>
      </c>
      <c r="Y20" s="69" t="s">
        <v>451</v>
      </c>
      <c r="AD20" s="69" t="s">
        <v>405</v>
      </c>
    </row>
    <row r="21" spans="2:49" hidden="1" x14ac:dyDescent="0.2">
      <c r="F21" s="69" t="s">
        <v>358</v>
      </c>
      <c r="Q21" s="69" t="s">
        <v>381</v>
      </c>
      <c r="AD21" s="69" t="s">
        <v>401</v>
      </c>
    </row>
    <row r="22" spans="2:49" hidden="1" x14ac:dyDescent="0.2">
      <c r="Q22" s="69" t="s">
        <v>382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4.5" x14ac:dyDescent="0.2"/>
  <cols>
    <col min="1" max="1" width="8.6328125" style="70" hidden="1" customWidth="1"/>
    <col min="2" max="2" width="7.36328125" style="72" customWidth="1"/>
    <col min="3" max="3" width="21.36328125" style="72" customWidth="1"/>
    <col min="4" max="4" width="28.90625" style="72" customWidth="1"/>
    <col min="5" max="5" width="30.90625" style="72" customWidth="1"/>
    <col min="6" max="6" width="22.7265625" style="72" customWidth="1"/>
    <col min="7" max="16384" width="9" style="72"/>
  </cols>
  <sheetData>
    <row r="1" spans="1:248" ht="17.5" x14ac:dyDescent="0.2">
      <c r="B1" s="71" t="s">
        <v>323</v>
      </c>
    </row>
    <row r="2" spans="1:248" s="73" customFormat="1" x14ac:dyDescent="0.2">
      <c r="A2" s="70"/>
      <c r="B2" s="75"/>
      <c r="C2" s="74"/>
      <c r="D2" s="74"/>
    </row>
    <row r="3" spans="1:248" ht="16.5" customHeight="1" x14ac:dyDescent="0.2">
      <c r="B3" s="356" t="s">
        <v>39</v>
      </c>
      <c r="C3" s="357"/>
      <c r="D3" s="358" t="str">
        <f>IF(ｼｰﾄ0!C4="","",ｼｰﾄ0!C3 &amp; (ｼｰﾄ0!C4))</f>
        <v>千葉県関東平野南部</v>
      </c>
      <c r="E3" s="358"/>
      <c r="F3" s="358"/>
      <c r="IN3" s="73">
        <v>1</v>
      </c>
    </row>
    <row r="4" spans="1:248" ht="54" customHeight="1" x14ac:dyDescent="0.2">
      <c r="B4" s="356" t="s">
        <v>40</v>
      </c>
      <c r="C4" s="357"/>
      <c r="D4" s="76" t="s">
        <v>326</v>
      </c>
      <c r="E4" s="77" t="s">
        <v>447</v>
      </c>
      <c r="F4" s="78" t="s">
        <v>327</v>
      </c>
    </row>
    <row r="5" spans="1:248" ht="26.15" customHeight="1" x14ac:dyDescent="0.2">
      <c r="B5" s="359" t="s">
        <v>56</v>
      </c>
      <c r="C5" s="359"/>
      <c r="D5" s="79" t="s">
        <v>533</v>
      </c>
      <c r="E5" s="79" t="s">
        <v>536</v>
      </c>
      <c r="F5" s="80" t="s">
        <v>536</v>
      </c>
    </row>
    <row r="6" spans="1:248" ht="26.15" customHeight="1" x14ac:dyDescent="0.2">
      <c r="B6" s="360" t="s">
        <v>194</v>
      </c>
      <c r="C6" s="360"/>
      <c r="D6" s="82" t="s">
        <v>534</v>
      </c>
      <c r="E6" s="82"/>
      <c r="F6" s="83" t="s">
        <v>537</v>
      </c>
    </row>
    <row r="7" spans="1:248" ht="25" customHeight="1" x14ac:dyDescent="0.2">
      <c r="B7" s="344" t="s">
        <v>43</v>
      </c>
      <c r="C7" s="344"/>
      <c r="D7" s="82" t="s">
        <v>372</v>
      </c>
      <c r="E7" s="82" t="s">
        <v>538</v>
      </c>
      <c r="F7" s="83" t="s">
        <v>538</v>
      </c>
    </row>
    <row r="8" spans="1:248" ht="27" customHeight="1" x14ac:dyDescent="0.2">
      <c r="B8" s="345" t="s">
        <v>173</v>
      </c>
      <c r="C8" s="346"/>
      <c r="D8" s="82" t="s">
        <v>535</v>
      </c>
      <c r="E8" s="82" t="s">
        <v>540</v>
      </c>
      <c r="F8" s="83" t="s">
        <v>539</v>
      </c>
    </row>
    <row r="9" spans="1:248" ht="26.25" customHeight="1" x14ac:dyDescent="0.2">
      <c r="B9" s="347" t="s">
        <v>332</v>
      </c>
      <c r="C9" s="348"/>
      <c r="D9" s="82" t="s">
        <v>535</v>
      </c>
      <c r="E9" s="84" t="s">
        <v>541</v>
      </c>
      <c r="F9" s="83" t="s">
        <v>542</v>
      </c>
    </row>
    <row r="10" spans="1:248" ht="30" customHeight="1" x14ac:dyDescent="0.2">
      <c r="B10" s="347" t="s">
        <v>476</v>
      </c>
      <c r="C10" s="349"/>
      <c r="D10" s="85"/>
      <c r="E10" s="86"/>
      <c r="F10" s="87"/>
    </row>
    <row r="11" spans="1:248" ht="29.25" customHeight="1" x14ac:dyDescent="0.2">
      <c r="B11" s="350" t="s">
        <v>57</v>
      </c>
      <c r="C11" s="88" t="s">
        <v>175</v>
      </c>
      <c r="D11" s="89">
        <v>215.46</v>
      </c>
      <c r="E11" s="90">
        <v>45.68</v>
      </c>
      <c r="F11" s="91">
        <v>45.68</v>
      </c>
    </row>
    <row r="12" spans="1:248" ht="30" customHeight="1" x14ac:dyDescent="0.2">
      <c r="B12" s="350"/>
      <c r="C12" s="92" t="s">
        <v>174</v>
      </c>
      <c r="D12" s="93"/>
      <c r="E12" s="90">
        <v>11.41</v>
      </c>
      <c r="F12" s="94"/>
    </row>
    <row r="13" spans="1:248" ht="30.75" customHeight="1" x14ac:dyDescent="0.2">
      <c r="B13" s="350"/>
      <c r="C13" s="88" t="s">
        <v>333</v>
      </c>
      <c r="D13" s="93"/>
      <c r="E13" s="94"/>
      <c r="F13" s="91">
        <v>2.46</v>
      </c>
    </row>
    <row r="14" spans="1:248" ht="19.5" customHeight="1" x14ac:dyDescent="0.2">
      <c r="B14" s="351"/>
      <c r="C14" s="81" t="s">
        <v>55</v>
      </c>
      <c r="D14" s="95">
        <v>-0.21</v>
      </c>
      <c r="E14" s="96">
        <v>1.37</v>
      </c>
      <c r="F14" s="96">
        <v>1.37</v>
      </c>
    </row>
    <row r="15" spans="1:248" ht="19.5" customHeight="1" x14ac:dyDescent="0.2">
      <c r="B15" s="351"/>
      <c r="C15" s="81" t="s">
        <v>225</v>
      </c>
      <c r="D15" s="95">
        <v>0.12</v>
      </c>
      <c r="E15" s="96">
        <v>1.74</v>
      </c>
      <c r="F15" s="96">
        <v>1.74</v>
      </c>
    </row>
    <row r="16" spans="1:248" ht="19.5" customHeight="1" x14ac:dyDescent="0.2">
      <c r="B16" s="351"/>
      <c r="C16" s="81" t="s">
        <v>59</v>
      </c>
      <c r="D16" s="95">
        <v>0.39</v>
      </c>
      <c r="E16" s="97">
        <v>1.88</v>
      </c>
      <c r="F16" s="96">
        <v>1.88</v>
      </c>
    </row>
    <row r="17" spans="2:6" ht="19.5" customHeight="1" x14ac:dyDescent="0.2">
      <c r="B17" s="351"/>
      <c r="C17" s="81" t="s">
        <v>61</v>
      </c>
      <c r="D17" s="95">
        <v>-0.21</v>
      </c>
      <c r="E17" s="96">
        <v>2.4</v>
      </c>
      <c r="F17" s="96">
        <v>2.4</v>
      </c>
    </row>
    <row r="18" spans="2:6" ht="19.5" customHeight="1" x14ac:dyDescent="0.2">
      <c r="B18" s="351"/>
      <c r="C18" s="81" t="s">
        <v>60</v>
      </c>
      <c r="D18" s="95">
        <v>-0.1</v>
      </c>
      <c r="E18" s="96">
        <v>1.1499999999999999</v>
      </c>
      <c r="F18" s="96">
        <v>1.1499999999999999</v>
      </c>
    </row>
    <row r="19" spans="2:6" ht="19.5" customHeight="1" x14ac:dyDescent="0.2">
      <c r="B19" s="351"/>
      <c r="C19" s="81" t="s">
        <v>155</v>
      </c>
      <c r="D19" s="95">
        <v>-0.11</v>
      </c>
      <c r="E19" s="96">
        <v>2.63</v>
      </c>
      <c r="F19" s="98">
        <v>2.63</v>
      </c>
    </row>
    <row r="20" spans="2:6" ht="19.5" customHeight="1" x14ac:dyDescent="0.2">
      <c r="B20" s="351"/>
      <c r="C20" s="99" t="s">
        <v>226</v>
      </c>
      <c r="D20" s="95">
        <v>0.11</v>
      </c>
      <c r="E20" s="96">
        <v>2.3199999999999998</v>
      </c>
      <c r="F20" s="96">
        <v>2.3199999999999998</v>
      </c>
    </row>
    <row r="21" spans="2:6" ht="19.5" customHeight="1" x14ac:dyDescent="0.2">
      <c r="B21" s="351"/>
      <c r="C21" s="99" t="s">
        <v>244</v>
      </c>
      <c r="D21" s="95">
        <v>-0.31</v>
      </c>
      <c r="E21" s="96">
        <v>2.4700000000000002</v>
      </c>
      <c r="F21" s="96">
        <v>2.4700000000000002</v>
      </c>
    </row>
    <row r="22" spans="2:6" ht="19.5" customHeight="1" x14ac:dyDescent="0.2">
      <c r="B22" s="351"/>
      <c r="C22" s="99" t="s">
        <v>335</v>
      </c>
      <c r="D22" s="95">
        <v>-0.93</v>
      </c>
      <c r="E22" s="96">
        <v>1.53</v>
      </c>
      <c r="F22" s="96">
        <v>1.53</v>
      </c>
    </row>
    <row r="23" spans="2:6" ht="19.5" customHeight="1" x14ac:dyDescent="0.2">
      <c r="B23" s="352"/>
      <c r="C23" s="99" t="s">
        <v>341</v>
      </c>
      <c r="D23" s="95">
        <v>0.45</v>
      </c>
      <c r="E23" s="96">
        <v>2.46</v>
      </c>
      <c r="F23" s="98">
        <v>2.46</v>
      </c>
    </row>
    <row r="24" spans="2:6" ht="12" customHeight="1" x14ac:dyDescent="0.2">
      <c r="C24" s="100" t="s">
        <v>203</v>
      </c>
      <c r="D24" s="353" t="s">
        <v>482</v>
      </c>
      <c r="E24" s="354"/>
      <c r="F24" s="355"/>
    </row>
    <row r="25" spans="2:6" ht="12" customHeight="1" x14ac:dyDescent="0.2">
      <c r="C25" s="101"/>
      <c r="D25" s="337" t="s">
        <v>483</v>
      </c>
      <c r="E25" s="338"/>
      <c r="F25" s="339"/>
    </row>
    <row r="26" spans="2:6" ht="12" customHeight="1" x14ac:dyDescent="0.2">
      <c r="C26" s="102"/>
      <c r="D26" s="337"/>
      <c r="E26" s="338"/>
      <c r="F26" s="339"/>
    </row>
    <row r="27" spans="2:6" ht="12" customHeight="1" x14ac:dyDescent="0.2">
      <c r="D27" s="340"/>
      <c r="E27" s="338"/>
      <c r="F27" s="339"/>
    </row>
    <row r="28" spans="2:6" ht="12" customHeight="1" x14ac:dyDescent="0.2">
      <c r="D28" s="341"/>
      <c r="E28" s="342"/>
      <c r="F28" s="343"/>
    </row>
    <row r="40" spans="3:3" x14ac:dyDescent="0.2">
      <c r="C40" s="101"/>
    </row>
    <row r="41" spans="3:3" x14ac:dyDescent="0.2">
      <c r="C41" s="101"/>
    </row>
  </sheetData>
  <sheetProtection formatCells="0"/>
  <mergeCells count="15">
    <mergeCell ref="B3:C3"/>
    <mergeCell ref="D3:F3"/>
    <mergeCell ref="B4:C4"/>
    <mergeCell ref="B5:C5"/>
    <mergeCell ref="B6:C6"/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</mergeCells>
  <phoneticPr fontId="4"/>
  <conditionalFormatting sqref="D12:D13">
    <cfRule type="expression" dxfId="4" priority="23">
      <formula>$D$5&lt;&gt;""</formula>
    </cfRule>
  </conditionalFormatting>
  <conditionalFormatting sqref="E13">
    <cfRule type="expression" dxfId="3" priority="21">
      <formula>$D$5&lt;&gt;""</formula>
    </cfRule>
  </conditionalFormatting>
  <conditionalFormatting sqref="F12">
    <cfRule type="expression" dxfId="2" priority="22">
      <formula>$D$5&lt;&gt;""</formula>
    </cfRule>
  </conditionalFormatting>
  <dataValidations xWindow="975" yWindow="680" count="8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A514B049-C2F6-41BE-AA6B-3180F659C368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DDDADF75-B1B0-43F8-BBB3-9DC2FE09C767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4F35B941-F2CD-426C-AC0E-14AED3C3A22E}"/>
    <dataValidation allowBlank="1" showInputMessage="1" showErrorMessage="1" promptTitle="記入例と同じ形式で記載してください。英数半角大文字" prompt="記入例_x000a_　　　　　S50～R2_x000a_          H2～R1_x000a_" sqref="D9" xr:uid="{F287ABB0-1D9F-437A-B1D1-FD422E0DA43C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82AC5081-748D-4AAE-81BC-E748B864D1F2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8B9CAA74-8311-420A-A31B-7B12FF94101E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B8273E0-FC8A-4A00-AE04-D28BA3E1DDE5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B5C2A3AF-0D96-44E0-B920-3659C62F2492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N24"/>
  <sheetViews>
    <sheetView showGridLines="0" tabSelected="1" topLeftCell="B3" zoomScale="70" zoomScaleNormal="70" zoomScaleSheetLayoutView="85" workbookViewId="0">
      <selection activeCell="F8" sqref="F8"/>
    </sheetView>
  </sheetViews>
  <sheetFormatPr defaultColWidth="9" defaultRowHeight="14.5" x14ac:dyDescent="0.2"/>
  <cols>
    <col min="1" max="1" width="8.6328125" style="102" hidden="1" customWidth="1"/>
    <col min="2" max="2" width="6.90625" style="102" customWidth="1"/>
    <col min="3" max="5" width="14.26953125" style="102" customWidth="1"/>
    <col min="6" max="14" width="23" style="102" customWidth="1"/>
    <col min="15" max="16384" width="9" style="102"/>
  </cols>
  <sheetData>
    <row r="1" spans="2:14" ht="17.5" x14ac:dyDescent="0.2">
      <c r="B1" s="71" t="s">
        <v>324</v>
      </c>
    </row>
    <row r="2" spans="2:14" ht="18.75" customHeight="1" x14ac:dyDescent="0.2">
      <c r="B2" s="377" t="str">
        <f>IF(ｼｰﾄ0!C4="","",ｼｰﾄ0!C3   &amp; (ｼｰﾄ0!C4) )</f>
        <v>千葉県関東平野南部</v>
      </c>
      <c r="C2" s="377"/>
      <c r="D2" s="475"/>
      <c r="E2" s="475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27" customHeight="1" x14ac:dyDescent="0.2">
      <c r="B3" s="361" t="s">
        <v>196</v>
      </c>
      <c r="C3" s="362"/>
      <c r="D3" s="268" t="s">
        <v>717</v>
      </c>
      <c r="E3" s="268" t="s">
        <v>718</v>
      </c>
      <c r="F3" s="106" t="s">
        <v>486</v>
      </c>
      <c r="G3" s="106" t="s">
        <v>491</v>
      </c>
      <c r="H3" s="106" t="s">
        <v>495</v>
      </c>
      <c r="I3" s="106" t="s">
        <v>543</v>
      </c>
      <c r="J3" s="106" t="s">
        <v>500</v>
      </c>
      <c r="K3" s="106" t="s">
        <v>506</v>
      </c>
      <c r="L3" s="106" t="s">
        <v>510</v>
      </c>
      <c r="M3" s="106" t="s">
        <v>514</v>
      </c>
      <c r="N3" s="106" t="s">
        <v>515</v>
      </c>
    </row>
    <row r="4" spans="2:14" ht="27" customHeight="1" x14ac:dyDescent="0.2">
      <c r="B4" s="361" t="s">
        <v>192</v>
      </c>
      <c r="C4" s="362"/>
      <c r="D4" s="268" t="s">
        <v>719</v>
      </c>
      <c r="E4" s="268" t="s">
        <v>720</v>
      </c>
      <c r="F4" s="107" t="s">
        <v>487</v>
      </c>
      <c r="G4" s="107" t="s">
        <v>492</v>
      </c>
      <c r="H4" s="107" t="s">
        <v>546</v>
      </c>
      <c r="I4" s="107" t="s">
        <v>544</v>
      </c>
      <c r="J4" s="107" t="s">
        <v>501</v>
      </c>
      <c r="K4" s="107" t="s">
        <v>507</v>
      </c>
      <c r="L4" s="107" t="s">
        <v>511</v>
      </c>
      <c r="M4" s="107" t="s">
        <v>516</v>
      </c>
      <c r="N4" s="107" t="s">
        <v>517</v>
      </c>
    </row>
    <row r="5" spans="2:14" ht="27" customHeight="1" x14ac:dyDescent="0.2">
      <c r="B5" s="361" t="s">
        <v>26</v>
      </c>
      <c r="C5" s="362"/>
      <c r="D5" s="268" t="s">
        <v>721</v>
      </c>
      <c r="E5" s="268" t="s">
        <v>722</v>
      </c>
      <c r="F5" s="107">
        <v>1.2</v>
      </c>
      <c r="G5" s="107">
        <v>1.58</v>
      </c>
      <c r="H5" s="107">
        <v>4.8760000000000003</v>
      </c>
      <c r="I5" s="107">
        <v>29.16</v>
      </c>
      <c r="J5" s="107">
        <v>2.69</v>
      </c>
      <c r="K5" s="107">
        <v>4.5599999999999996</v>
      </c>
      <c r="L5" s="107">
        <v>7.72</v>
      </c>
      <c r="M5" s="107">
        <v>8.6</v>
      </c>
      <c r="N5" s="107">
        <v>25.99</v>
      </c>
    </row>
    <row r="6" spans="2:14" ht="27" customHeight="1" x14ac:dyDescent="0.2">
      <c r="B6" s="361" t="s">
        <v>42</v>
      </c>
      <c r="C6" s="362"/>
      <c r="D6" s="268" t="s">
        <v>723</v>
      </c>
      <c r="E6" s="268" t="s">
        <v>724</v>
      </c>
      <c r="F6" s="107" t="s">
        <v>488</v>
      </c>
      <c r="G6" s="107" t="s">
        <v>493</v>
      </c>
      <c r="H6" s="107" t="s">
        <v>496</v>
      </c>
      <c r="I6" s="107" t="s">
        <v>498</v>
      </c>
      <c r="J6" s="107" t="s">
        <v>502</v>
      </c>
      <c r="K6" s="107" t="s">
        <v>508</v>
      </c>
      <c r="L6" s="107" t="s">
        <v>512</v>
      </c>
      <c r="M6" s="107" t="s">
        <v>518</v>
      </c>
      <c r="N6" s="107" t="s">
        <v>519</v>
      </c>
    </row>
    <row r="7" spans="2:14" ht="27" customHeight="1" x14ac:dyDescent="0.2">
      <c r="B7" s="361" t="s">
        <v>43</v>
      </c>
      <c r="C7" s="362"/>
      <c r="D7" s="268" t="s">
        <v>372</v>
      </c>
      <c r="E7" s="268" t="s">
        <v>372</v>
      </c>
      <c r="F7" s="107" t="s">
        <v>489</v>
      </c>
      <c r="G7" s="107" t="s">
        <v>489</v>
      </c>
      <c r="H7" s="107" t="s">
        <v>452</v>
      </c>
      <c r="I7" s="107" t="s">
        <v>545</v>
      </c>
      <c r="J7" s="107" t="s">
        <v>548</v>
      </c>
      <c r="K7" s="107" t="s">
        <v>489</v>
      </c>
      <c r="L7" s="107" t="s">
        <v>489</v>
      </c>
      <c r="M7" s="107" t="s">
        <v>489</v>
      </c>
      <c r="N7" s="107" t="s">
        <v>372</v>
      </c>
    </row>
    <row r="8" spans="2:14" ht="27" customHeight="1" x14ac:dyDescent="0.2">
      <c r="B8" s="361" t="s">
        <v>27</v>
      </c>
      <c r="C8" s="362"/>
      <c r="D8" s="268"/>
      <c r="E8" s="268"/>
      <c r="F8" s="107"/>
      <c r="G8" s="107"/>
      <c r="H8" s="107"/>
      <c r="I8" s="107"/>
      <c r="J8" s="107"/>
      <c r="K8" s="107"/>
      <c r="L8" s="107"/>
      <c r="M8" s="107"/>
      <c r="N8" s="107"/>
    </row>
    <row r="9" spans="2:14" ht="27" customHeight="1" x14ac:dyDescent="0.2">
      <c r="B9" s="361" t="s">
        <v>195</v>
      </c>
      <c r="C9" s="362"/>
      <c r="D9" s="268" t="s">
        <v>499</v>
      </c>
      <c r="E9" s="268" t="s">
        <v>499</v>
      </c>
      <c r="F9" s="107" t="s">
        <v>490</v>
      </c>
      <c r="G9" s="107" t="s">
        <v>494</v>
      </c>
      <c r="H9" s="107" t="s">
        <v>497</v>
      </c>
      <c r="I9" s="107" t="s">
        <v>499</v>
      </c>
      <c r="J9" s="107" t="s">
        <v>503</v>
      </c>
      <c r="K9" s="107" t="s">
        <v>509</v>
      </c>
      <c r="L9" s="107" t="s">
        <v>513</v>
      </c>
      <c r="M9" s="107" t="s">
        <v>520</v>
      </c>
      <c r="N9" s="107" t="s">
        <v>490</v>
      </c>
    </row>
    <row r="10" spans="2:14" ht="27" customHeight="1" x14ac:dyDescent="0.2">
      <c r="B10" s="368" t="s">
        <v>44</v>
      </c>
      <c r="C10" s="369"/>
      <c r="D10" s="108"/>
      <c r="E10" s="108"/>
      <c r="F10" s="109"/>
      <c r="G10" s="109"/>
      <c r="H10" s="109">
        <v>-2.2149999999999999</v>
      </c>
      <c r="I10" s="109">
        <v>-3.8740000000000001</v>
      </c>
      <c r="J10" s="109"/>
      <c r="K10" s="109"/>
      <c r="L10" s="109"/>
      <c r="M10" s="109"/>
      <c r="N10" s="109"/>
    </row>
    <row r="11" spans="2:14" ht="18.75" customHeight="1" x14ac:dyDescent="0.2">
      <c r="B11" s="370" t="s">
        <v>25</v>
      </c>
      <c r="C11" s="106" t="s">
        <v>55</v>
      </c>
      <c r="D11" s="476" t="s">
        <v>725</v>
      </c>
      <c r="E11" s="476" t="s">
        <v>726</v>
      </c>
      <c r="F11" s="109">
        <v>-3.97</v>
      </c>
      <c r="G11" s="109">
        <v>-5.56</v>
      </c>
      <c r="H11" s="109">
        <v>2.46</v>
      </c>
      <c r="I11" s="109">
        <v>2.15</v>
      </c>
      <c r="J11" s="109" t="s">
        <v>505</v>
      </c>
      <c r="K11" s="109">
        <v>-0.01</v>
      </c>
      <c r="L11" s="109">
        <v>5.09</v>
      </c>
      <c r="M11" s="109">
        <v>6.16</v>
      </c>
      <c r="N11" s="109">
        <v>-2.17</v>
      </c>
    </row>
    <row r="12" spans="2:14" ht="18.75" customHeight="1" x14ac:dyDescent="0.2">
      <c r="B12" s="371"/>
      <c r="C12" s="106" t="s">
        <v>58</v>
      </c>
      <c r="D12" s="476" t="s">
        <v>727</v>
      </c>
      <c r="E12" s="476" t="s">
        <v>728</v>
      </c>
      <c r="F12" s="109">
        <v>-4</v>
      </c>
      <c r="G12" s="109">
        <v>-5.42</v>
      </c>
      <c r="H12" s="109">
        <v>2.82</v>
      </c>
      <c r="I12" s="109">
        <v>2.64</v>
      </c>
      <c r="J12" s="109" t="s">
        <v>504</v>
      </c>
      <c r="K12" s="109">
        <v>0.1</v>
      </c>
      <c r="L12" s="109">
        <v>5.33</v>
      </c>
      <c r="M12" s="109">
        <v>6.27</v>
      </c>
      <c r="N12" s="109">
        <v>-2.0499999999999998</v>
      </c>
    </row>
    <row r="13" spans="2:14" ht="18.75" customHeight="1" x14ac:dyDescent="0.2">
      <c r="B13" s="371"/>
      <c r="C13" s="106" t="s">
        <v>197</v>
      </c>
      <c r="D13" s="476" t="s">
        <v>729</v>
      </c>
      <c r="E13" s="476" t="s">
        <v>730</v>
      </c>
      <c r="F13" s="109">
        <v>-4.04</v>
      </c>
      <c r="G13" s="109">
        <v>-5.2</v>
      </c>
      <c r="H13" s="109">
        <v>2.94</v>
      </c>
      <c r="I13" s="109">
        <v>2.86</v>
      </c>
      <c r="J13" s="109" t="s">
        <v>504</v>
      </c>
      <c r="K13" s="109">
        <v>0.15</v>
      </c>
      <c r="L13" s="109">
        <v>5.4</v>
      </c>
      <c r="M13" s="109">
        <v>6.24</v>
      </c>
      <c r="N13" s="109">
        <v>-1.81</v>
      </c>
    </row>
    <row r="14" spans="2:14" ht="18.75" customHeight="1" x14ac:dyDescent="0.2">
      <c r="B14" s="371"/>
      <c r="C14" s="106" t="s">
        <v>61</v>
      </c>
      <c r="D14" s="476" t="s">
        <v>731</v>
      </c>
      <c r="E14" s="476" t="s">
        <v>732</v>
      </c>
      <c r="F14" s="109">
        <v>-3.83</v>
      </c>
      <c r="G14" s="109">
        <v>-4.6399999999999997</v>
      </c>
      <c r="H14" s="109">
        <v>3.08</v>
      </c>
      <c r="I14" s="109">
        <v>2.99</v>
      </c>
      <c r="J14" s="109" t="s">
        <v>504</v>
      </c>
      <c r="K14" s="109">
        <v>0.15</v>
      </c>
      <c r="L14" s="109">
        <v>5.71</v>
      </c>
      <c r="M14" s="109">
        <v>6.45</v>
      </c>
      <c r="N14" s="109">
        <v>-0.2</v>
      </c>
    </row>
    <row r="15" spans="2:14" ht="18.75" customHeight="1" x14ac:dyDescent="0.2">
      <c r="B15" s="372" t="s">
        <v>45</v>
      </c>
      <c r="C15" s="106" t="s">
        <v>60</v>
      </c>
      <c r="D15" s="476" t="s">
        <v>733</v>
      </c>
      <c r="E15" s="476" t="s">
        <v>734</v>
      </c>
      <c r="F15" s="109">
        <v>-3.73</v>
      </c>
      <c r="G15" s="109">
        <v>-4.78</v>
      </c>
      <c r="H15" s="109">
        <v>3.05</v>
      </c>
      <c r="I15" s="109">
        <v>3.03</v>
      </c>
      <c r="J15" s="109" t="s">
        <v>504</v>
      </c>
      <c r="K15" s="109">
        <v>-0.02</v>
      </c>
      <c r="L15" s="109">
        <v>5.48</v>
      </c>
      <c r="M15" s="109">
        <v>6.2</v>
      </c>
      <c r="N15" s="109">
        <v>-2.44</v>
      </c>
    </row>
    <row r="16" spans="2:14" ht="18.75" customHeight="1" x14ac:dyDescent="0.2">
      <c r="B16" s="372"/>
      <c r="C16" s="106" t="s">
        <v>155</v>
      </c>
      <c r="D16" s="476" t="s">
        <v>735</v>
      </c>
      <c r="E16" s="476" t="s">
        <v>736</v>
      </c>
      <c r="F16" s="109">
        <v>-3.67</v>
      </c>
      <c r="G16" s="109">
        <v>-4.6500000000000004</v>
      </c>
      <c r="H16" s="109">
        <v>3.18</v>
      </c>
      <c r="I16" s="109">
        <v>3.2</v>
      </c>
      <c r="J16" s="109" t="s">
        <v>504</v>
      </c>
      <c r="K16" s="109">
        <v>0.24</v>
      </c>
      <c r="L16" s="109">
        <v>5.55</v>
      </c>
      <c r="M16" s="109">
        <v>6.12</v>
      </c>
      <c r="N16" s="109">
        <v>-2.42</v>
      </c>
    </row>
    <row r="17" spans="2:14" ht="18.75" customHeight="1" x14ac:dyDescent="0.2">
      <c r="B17" s="372"/>
      <c r="C17" s="81" t="s">
        <v>218</v>
      </c>
      <c r="D17" s="478">
        <v>-10</v>
      </c>
      <c r="E17" s="477">
        <v>-13.04</v>
      </c>
      <c r="F17" s="109">
        <v>-3.68</v>
      </c>
      <c r="G17" s="109">
        <v>-4.67</v>
      </c>
      <c r="H17" s="109">
        <v>3.29</v>
      </c>
      <c r="I17" s="109">
        <v>3.23</v>
      </c>
      <c r="J17" s="109" t="s">
        <v>504</v>
      </c>
      <c r="K17" s="109">
        <v>0.28999999999999998</v>
      </c>
      <c r="L17" s="109">
        <v>5.71</v>
      </c>
      <c r="M17" s="109">
        <v>6.01</v>
      </c>
      <c r="N17" s="109">
        <v>-1.81</v>
      </c>
    </row>
    <row r="18" spans="2:14" ht="18.75" customHeight="1" x14ac:dyDescent="0.2">
      <c r="B18" s="372"/>
      <c r="C18" s="81" t="s">
        <v>244</v>
      </c>
      <c r="D18" s="477">
        <v>-9.3800000000000008</v>
      </c>
      <c r="E18" s="477">
        <v>-12.8</v>
      </c>
      <c r="F18" s="109">
        <v>-3.27</v>
      </c>
      <c r="G18" s="109">
        <v>-3.89</v>
      </c>
      <c r="H18" s="109">
        <v>3.85</v>
      </c>
      <c r="I18" s="109">
        <v>4.41</v>
      </c>
      <c r="J18" s="109" t="s">
        <v>504</v>
      </c>
      <c r="K18" s="109">
        <v>0.38</v>
      </c>
      <c r="L18" s="109">
        <v>6.01</v>
      </c>
      <c r="M18" s="109">
        <v>6.67</v>
      </c>
      <c r="N18" s="109">
        <v>0.02</v>
      </c>
    </row>
    <row r="19" spans="2:14" ht="18.75" customHeight="1" x14ac:dyDescent="0.2">
      <c r="B19" s="372"/>
      <c r="C19" s="81" t="s">
        <v>335</v>
      </c>
      <c r="D19" s="477">
        <v>-9.5299999999999994</v>
      </c>
      <c r="E19" s="477">
        <v>-13.01</v>
      </c>
      <c r="F19" s="109">
        <v>-2.9000000000000004</v>
      </c>
      <c r="G19" s="109">
        <v>-3.49</v>
      </c>
      <c r="H19" s="109">
        <v>3.754</v>
      </c>
      <c r="I19" s="109">
        <v>4.34</v>
      </c>
      <c r="J19" s="109" t="s">
        <v>504</v>
      </c>
      <c r="K19" s="109">
        <v>0.61</v>
      </c>
      <c r="L19" s="109">
        <v>6</v>
      </c>
      <c r="M19" s="109">
        <v>6.65</v>
      </c>
      <c r="N19" s="109">
        <v>0.26</v>
      </c>
    </row>
    <row r="20" spans="2:14" ht="18.75" customHeight="1" x14ac:dyDescent="0.2">
      <c r="B20" s="373"/>
      <c r="C20" s="81" t="s">
        <v>341</v>
      </c>
      <c r="D20" s="478">
        <v>-8.76</v>
      </c>
      <c r="E20" s="478">
        <v>-11.49</v>
      </c>
      <c r="F20" s="109">
        <v>-2.62</v>
      </c>
      <c r="G20" s="109">
        <v>-3.02</v>
      </c>
      <c r="H20" s="109">
        <v>3.92</v>
      </c>
      <c r="I20" s="109">
        <v>3.73</v>
      </c>
      <c r="J20" s="109" t="s">
        <v>504</v>
      </c>
      <c r="K20" s="109">
        <v>0.98</v>
      </c>
      <c r="L20" s="109">
        <v>6.05</v>
      </c>
      <c r="M20" s="109">
        <v>6.68</v>
      </c>
      <c r="N20" s="109">
        <v>0.49</v>
      </c>
    </row>
    <row r="21" spans="2:14" x14ac:dyDescent="0.2">
      <c r="B21" s="104"/>
      <c r="C21" s="110" t="s">
        <v>202</v>
      </c>
      <c r="D21" s="110"/>
      <c r="E21" s="110"/>
      <c r="F21" s="374" t="s">
        <v>484</v>
      </c>
      <c r="G21" s="375"/>
      <c r="H21" s="375"/>
      <c r="I21" s="375"/>
      <c r="J21" s="375"/>
      <c r="K21" s="375"/>
      <c r="L21" s="375"/>
      <c r="M21" s="375"/>
      <c r="N21" s="376"/>
    </row>
    <row r="22" spans="2:14" ht="15" customHeight="1" x14ac:dyDescent="0.2">
      <c r="B22" s="104"/>
      <c r="C22" s="104"/>
      <c r="D22" s="104"/>
      <c r="E22" s="104"/>
      <c r="F22" s="363" t="s">
        <v>485</v>
      </c>
      <c r="G22" s="364"/>
      <c r="H22" s="364"/>
      <c r="I22" s="364"/>
      <c r="J22" s="364"/>
      <c r="K22" s="364"/>
      <c r="L22" s="364"/>
      <c r="M22" s="364"/>
      <c r="N22" s="365"/>
    </row>
    <row r="23" spans="2:14" x14ac:dyDescent="0.2">
      <c r="B23" s="104"/>
      <c r="C23" s="104"/>
      <c r="D23" s="104"/>
      <c r="E23" s="104"/>
      <c r="F23" s="363"/>
      <c r="G23" s="364"/>
      <c r="H23" s="364"/>
      <c r="I23" s="364"/>
      <c r="J23" s="338"/>
      <c r="K23" s="338"/>
      <c r="L23" s="338"/>
      <c r="M23" s="338"/>
      <c r="N23" s="339"/>
    </row>
    <row r="24" spans="2:14" x14ac:dyDescent="0.2">
      <c r="B24" s="104"/>
      <c r="C24" s="104"/>
      <c r="D24" s="104"/>
      <c r="E24" s="104"/>
      <c r="F24" s="366"/>
      <c r="G24" s="367"/>
      <c r="H24" s="367"/>
      <c r="I24" s="367"/>
      <c r="J24" s="342"/>
      <c r="K24" s="342"/>
      <c r="L24" s="342"/>
      <c r="M24" s="342"/>
      <c r="N24" s="343"/>
    </row>
  </sheetData>
  <sheetProtection insertColumns="0"/>
  <mergeCells count="15">
    <mergeCell ref="B2:C2"/>
    <mergeCell ref="B3:C3"/>
    <mergeCell ref="B4:C4"/>
    <mergeCell ref="B5:C5"/>
    <mergeCell ref="B6:C6"/>
    <mergeCell ref="B7:C7"/>
    <mergeCell ref="F22:N22"/>
    <mergeCell ref="F23:N23"/>
    <mergeCell ref="F24:N24"/>
    <mergeCell ref="B8:C8"/>
    <mergeCell ref="B9:C9"/>
    <mergeCell ref="B10:C10"/>
    <mergeCell ref="B11:B14"/>
    <mergeCell ref="B15:B20"/>
    <mergeCell ref="F21:N21"/>
  </mergeCells>
  <phoneticPr fontId="4"/>
  <pageMargins left="0.70866141732283472" right="0.55118110236220474" top="0.70866141732283472" bottom="0.6692913385826772" header="0.51181102362204722" footer="0.51181102362204722"/>
  <pageSetup paperSize="8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activeCell="F8" sqref="F8"/>
      <selection pane="topRight" activeCell="F8" sqref="F8"/>
      <selection pane="bottomLeft" activeCell="F8" sqref="F8"/>
      <selection pane="bottomRight" activeCell="D2" sqref="D2"/>
    </sheetView>
  </sheetViews>
  <sheetFormatPr defaultColWidth="9" defaultRowHeight="14.5" x14ac:dyDescent="0.2"/>
  <cols>
    <col min="1" max="1" width="8.6328125" style="103" hidden="1" customWidth="1"/>
    <col min="2" max="2" width="16.6328125" style="103" customWidth="1"/>
    <col min="3" max="3" width="12.7265625" style="103" customWidth="1"/>
    <col min="4" max="4" width="10.36328125" style="103" customWidth="1"/>
    <col min="5" max="8" width="8.7265625" style="103" customWidth="1"/>
    <col min="9" max="12" width="12" style="103" customWidth="1"/>
    <col min="13" max="16384" width="9" style="103"/>
  </cols>
  <sheetData>
    <row r="1" spans="1:18" s="102" customFormat="1" ht="17.5" x14ac:dyDescent="0.2">
      <c r="B1" s="71" t="s">
        <v>481</v>
      </c>
    </row>
    <row r="2" spans="1:18" s="102" customFormat="1" ht="15" thickBot="1" x14ac:dyDescent="0.25">
      <c r="A2" s="117"/>
      <c r="B2" s="386" t="str">
        <f>IF(ｼｰﾄ0!C4="","",ｼｰﾄ0!C3   &amp; (ｼｰﾄ0!C4) )</f>
        <v>千葉県関東平野南部</v>
      </c>
      <c r="C2" s="386"/>
      <c r="D2" s="74"/>
      <c r="E2" s="118"/>
      <c r="F2" s="118"/>
      <c r="G2" s="118"/>
      <c r="H2" s="118"/>
    </row>
    <row r="3" spans="1:18" ht="48.65" customHeight="1" x14ac:dyDescent="0.2">
      <c r="A3" s="119"/>
      <c r="B3" s="397" t="s">
        <v>713</v>
      </c>
      <c r="C3" s="394" t="s">
        <v>231</v>
      </c>
      <c r="D3" s="120"/>
      <c r="E3" s="391" t="s">
        <v>343</v>
      </c>
      <c r="F3" s="392"/>
      <c r="G3" s="392"/>
      <c r="H3" s="393"/>
      <c r="I3" s="389" t="s">
        <v>714</v>
      </c>
      <c r="J3" s="390"/>
      <c r="K3" s="387" t="s">
        <v>715</v>
      </c>
      <c r="L3" s="388"/>
    </row>
    <row r="4" spans="1:18" ht="37.5" customHeight="1" x14ac:dyDescent="0.2">
      <c r="A4" s="119"/>
      <c r="B4" s="398"/>
      <c r="C4" s="395"/>
      <c r="D4" s="400" t="s">
        <v>336</v>
      </c>
      <c r="E4" s="404" t="s">
        <v>268</v>
      </c>
      <c r="F4" s="402" t="s">
        <v>267</v>
      </c>
      <c r="G4" s="402" t="s">
        <v>147</v>
      </c>
      <c r="H4" s="400" t="s">
        <v>253</v>
      </c>
      <c r="I4" s="121" t="s">
        <v>303</v>
      </c>
      <c r="J4" s="122" t="s">
        <v>304</v>
      </c>
      <c r="K4" s="121" t="s">
        <v>331</v>
      </c>
      <c r="L4" s="123" t="s">
        <v>305</v>
      </c>
    </row>
    <row r="5" spans="1:18" ht="29.15" customHeight="1" thickBot="1" x14ac:dyDescent="0.25">
      <c r="A5" s="119"/>
      <c r="B5" s="399"/>
      <c r="C5" s="396"/>
      <c r="D5" s="401"/>
      <c r="E5" s="405"/>
      <c r="F5" s="403"/>
      <c r="G5" s="403"/>
      <c r="H5" s="401"/>
      <c r="I5" s="124" t="s">
        <v>306</v>
      </c>
      <c r="J5" s="125" t="s">
        <v>309</v>
      </c>
      <c r="K5" s="126" t="s">
        <v>308</v>
      </c>
      <c r="L5" s="127" t="s">
        <v>307</v>
      </c>
    </row>
    <row r="6" spans="1:18" ht="19.5" customHeight="1" thickTop="1" x14ac:dyDescent="0.2">
      <c r="A6" s="119" t="str">
        <f>IF(COUNTIF(E6:E65,"/")&gt;=1,1,"")</f>
        <v/>
      </c>
      <c r="B6" s="111" t="s">
        <v>456</v>
      </c>
      <c r="C6" s="112">
        <v>103.5</v>
      </c>
      <c r="D6" s="112"/>
      <c r="E6" s="113" t="s">
        <v>547</v>
      </c>
      <c r="F6" s="113" t="s">
        <v>547</v>
      </c>
      <c r="G6" s="113" t="s">
        <v>547</v>
      </c>
      <c r="H6" s="113" t="s">
        <v>547</v>
      </c>
      <c r="I6" s="113"/>
      <c r="J6" s="113" t="s">
        <v>255</v>
      </c>
      <c r="K6" s="113" t="s">
        <v>256</v>
      </c>
      <c r="L6" s="113"/>
    </row>
    <row r="7" spans="1:18" ht="19.5" customHeight="1" x14ac:dyDescent="0.2">
      <c r="A7" s="119">
        <f>IF(COUNTIF(E6:E65,"-")&gt;=1,2,"")</f>
        <v>2</v>
      </c>
      <c r="B7" s="111" t="s">
        <v>460</v>
      </c>
      <c r="C7" s="112">
        <v>114.9</v>
      </c>
      <c r="D7" s="112"/>
      <c r="E7" s="113" t="s">
        <v>547</v>
      </c>
      <c r="F7" s="113" t="s">
        <v>547</v>
      </c>
      <c r="G7" s="113" t="s">
        <v>547</v>
      </c>
      <c r="H7" s="113" t="s">
        <v>547</v>
      </c>
      <c r="I7" s="114"/>
      <c r="J7" s="115" t="s">
        <v>255</v>
      </c>
      <c r="K7" s="115" t="s">
        <v>256</v>
      </c>
      <c r="L7" s="115"/>
    </row>
    <row r="8" spans="1:18" ht="19.5" customHeight="1" x14ac:dyDescent="0.2">
      <c r="A8" s="119" t="str">
        <f>IF(COUNTIF(E6:E65,"#")&gt;=1,4,"")</f>
        <v/>
      </c>
      <c r="B8" s="111" t="s">
        <v>462</v>
      </c>
      <c r="C8" s="112">
        <v>35.299999999999997</v>
      </c>
      <c r="D8" s="112"/>
      <c r="E8" s="113"/>
      <c r="F8" s="113" t="s">
        <v>547</v>
      </c>
      <c r="G8" s="113" t="s">
        <v>547</v>
      </c>
      <c r="H8" s="113" t="s">
        <v>547</v>
      </c>
      <c r="I8" s="114"/>
      <c r="J8" s="115" t="s">
        <v>255</v>
      </c>
      <c r="K8" s="115" t="s">
        <v>256</v>
      </c>
      <c r="L8" s="115"/>
    </row>
    <row r="9" spans="1:18" ht="19.5" customHeight="1" x14ac:dyDescent="0.2">
      <c r="A9" s="119"/>
      <c r="B9" s="111" t="s">
        <v>464</v>
      </c>
      <c r="C9" s="112">
        <v>43.2</v>
      </c>
      <c r="D9" s="112"/>
      <c r="E9" s="113" t="s">
        <v>547</v>
      </c>
      <c r="F9" s="113" t="s">
        <v>547</v>
      </c>
      <c r="G9" s="113" t="s">
        <v>547</v>
      </c>
      <c r="H9" s="113" t="s">
        <v>547</v>
      </c>
      <c r="I9" s="114"/>
      <c r="J9" s="115"/>
      <c r="K9" s="115" t="s">
        <v>256</v>
      </c>
      <c r="L9" s="115"/>
    </row>
    <row r="10" spans="1:18" ht="19.5" customHeight="1" x14ac:dyDescent="0.2">
      <c r="A10" s="119">
        <f>IF(COUNTIF(F6:F65,"-")&gt;=1,2,"")</f>
        <v>2</v>
      </c>
      <c r="B10" s="111" t="s">
        <v>521</v>
      </c>
      <c r="C10" s="112">
        <v>61.3</v>
      </c>
      <c r="D10" s="112"/>
      <c r="E10" s="113" t="s">
        <v>547</v>
      </c>
      <c r="F10" s="113" t="s">
        <v>547</v>
      </c>
      <c r="G10" s="113" t="s">
        <v>547</v>
      </c>
      <c r="H10" s="113" t="s">
        <v>547</v>
      </c>
      <c r="I10" s="114"/>
      <c r="J10" s="115" t="s">
        <v>255</v>
      </c>
      <c r="K10" s="115"/>
      <c r="L10" s="115"/>
    </row>
    <row r="11" spans="1:18" ht="19.5" customHeight="1" x14ac:dyDescent="0.2">
      <c r="A11" s="119" t="str">
        <f>IF(COUNTIF(F6:F65,"/")&gt;=1,1,"")</f>
        <v/>
      </c>
      <c r="B11" s="111" t="s">
        <v>468</v>
      </c>
      <c r="C11" s="112">
        <v>17.3</v>
      </c>
      <c r="D11" s="112">
        <v>2</v>
      </c>
      <c r="E11" s="113">
        <v>1.2</v>
      </c>
      <c r="F11" s="113" t="s">
        <v>547</v>
      </c>
      <c r="G11" s="113" t="s">
        <v>547</v>
      </c>
      <c r="H11" s="113" t="s">
        <v>547</v>
      </c>
      <c r="I11" s="114"/>
      <c r="J11" s="115"/>
      <c r="K11" s="115" t="s">
        <v>256</v>
      </c>
      <c r="L11" s="115"/>
      <c r="R11" s="103" t="s">
        <v>480</v>
      </c>
    </row>
    <row r="12" spans="1:18" ht="19.5" customHeight="1" x14ac:dyDescent="0.2">
      <c r="A12" s="119" t="str">
        <f>IF(COUNTIF(F6:F65,"#")&gt;=1,4,"")</f>
        <v/>
      </c>
      <c r="B12" s="111" t="s">
        <v>465</v>
      </c>
      <c r="C12" s="112">
        <v>21.1</v>
      </c>
      <c r="D12" s="112"/>
      <c r="E12" s="113" t="s">
        <v>547</v>
      </c>
      <c r="F12" s="113" t="s">
        <v>547</v>
      </c>
      <c r="G12" s="113" t="s">
        <v>547</v>
      </c>
      <c r="H12" s="113" t="s">
        <v>547</v>
      </c>
      <c r="I12" s="114"/>
      <c r="J12" s="115"/>
      <c r="K12" s="115" t="s">
        <v>256</v>
      </c>
      <c r="L12" s="115"/>
    </row>
    <row r="13" spans="1:18" ht="19.5" customHeight="1" x14ac:dyDescent="0.2">
      <c r="A13" s="119"/>
      <c r="B13" s="111" t="s">
        <v>453</v>
      </c>
      <c r="C13" s="112">
        <v>57.5</v>
      </c>
      <c r="D13" s="112">
        <v>6</v>
      </c>
      <c r="E13" s="113" t="s">
        <v>547</v>
      </c>
      <c r="F13" s="113" t="s">
        <v>547</v>
      </c>
      <c r="G13" s="113" t="s">
        <v>547</v>
      </c>
      <c r="H13" s="113" t="s">
        <v>547</v>
      </c>
      <c r="I13" s="114"/>
      <c r="J13" s="115"/>
      <c r="K13" s="115" t="s">
        <v>256</v>
      </c>
      <c r="L13" s="115"/>
    </row>
    <row r="14" spans="1:18" ht="19.5" customHeight="1" x14ac:dyDescent="0.2">
      <c r="A14" s="119" t="str">
        <f>IF(COUNTIF(G6:G65,"/")&gt;=1,1,"")</f>
        <v/>
      </c>
      <c r="B14" s="111" t="s">
        <v>454</v>
      </c>
      <c r="C14" s="112">
        <v>85.7</v>
      </c>
      <c r="D14" s="112">
        <v>1</v>
      </c>
      <c r="E14" s="113" t="s">
        <v>547</v>
      </c>
      <c r="F14" s="113" t="s">
        <v>547</v>
      </c>
      <c r="G14" s="113" t="s">
        <v>547</v>
      </c>
      <c r="H14" s="113" t="s">
        <v>547</v>
      </c>
      <c r="I14" s="114"/>
      <c r="J14" s="115"/>
      <c r="K14" s="115" t="s">
        <v>256</v>
      </c>
      <c r="L14" s="115"/>
    </row>
    <row r="15" spans="1:18" ht="19.5" customHeight="1" x14ac:dyDescent="0.2">
      <c r="A15" s="119">
        <f>IF(COUNTIF(G6:G65,"-")&gt;=1,2,"")</f>
        <v>2</v>
      </c>
      <c r="B15" s="111" t="s">
        <v>459</v>
      </c>
      <c r="C15" s="112">
        <v>21</v>
      </c>
      <c r="D15" s="112"/>
      <c r="E15" s="113" t="s">
        <v>547</v>
      </c>
      <c r="F15" s="113" t="s">
        <v>547</v>
      </c>
      <c r="G15" s="113" t="s">
        <v>547</v>
      </c>
      <c r="H15" s="113" t="s">
        <v>547</v>
      </c>
      <c r="I15" s="114"/>
      <c r="J15" s="115"/>
      <c r="K15" s="115" t="s">
        <v>256</v>
      </c>
      <c r="L15" s="115"/>
    </row>
    <row r="16" spans="1:18" ht="19.5" customHeight="1" x14ac:dyDescent="0.2">
      <c r="A16" s="119" t="str">
        <f>IF(COUNTIF(G6:G65,"#")&gt;=1,4,"")</f>
        <v/>
      </c>
      <c r="B16" s="111" t="s">
        <v>463</v>
      </c>
      <c r="C16" s="112">
        <v>51.3</v>
      </c>
      <c r="D16" s="112"/>
      <c r="E16" s="113">
        <v>0.1</v>
      </c>
      <c r="F16" s="113" t="s">
        <v>547</v>
      </c>
      <c r="G16" s="113" t="s">
        <v>547</v>
      </c>
      <c r="H16" s="113" t="s">
        <v>547</v>
      </c>
      <c r="I16" s="114"/>
      <c r="J16" s="115"/>
      <c r="K16" s="115" t="s">
        <v>256</v>
      </c>
      <c r="L16" s="115"/>
    </row>
    <row r="17" spans="1:12" ht="19.5" customHeight="1" x14ac:dyDescent="0.2">
      <c r="A17" s="119"/>
      <c r="B17" s="111" t="s">
        <v>452</v>
      </c>
      <c r="C17" s="112">
        <v>271.7</v>
      </c>
      <c r="D17" s="112"/>
      <c r="E17" s="113">
        <v>2.6</v>
      </c>
      <c r="F17" s="113" t="s">
        <v>547</v>
      </c>
      <c r="G17" s="113" t="s">
        <v>547</v>
      </c>
      <c r="H17" s="113" t="s">
        <v>547</v>
      </c>
      <c r="I17" s="114"/>
      <c r="J17" s="115"/>
      <c r="K17" s="115" t="s">
        <v>256</v>
      </c>
      <c r="L17" s="115"/>
    </row>
    <row r="18" spans="1:12" ht="19.5" customHeight="1" x14ac:dyDescent="0.2">
      <c r="A18" s="119" t="str">
        <f>IF(COUNTIF(H6:H65,"/")&gt;=1,1,"")</f>
        <v/>
      </c>
      <c r="B18" s="111" t="s">
        <v>469</v>
      </c>
      <c r="C18" s="112">
        <v>34.700000000000003</v>
      </c>
      <c r="D18" s="112"/>
      <c r="E18" s="113" t="s">
        <v>547</v>
      </c>
      <c r="F18" s="113" t="s">
        <v>547</v>
      </c>
      <c r="G18" s="113" t="s">
        <v>547</v>
      </c>
      <c r="H18" s="113" t="s">
        <v>547</v>
      </c>
      <c r="I18" s="114"/>
      <c r="J18" s="115"/>
      <c r="K18" s="115" t="s">
        <v>256</v>
      </c>
      <c r="L18" s="115"/>
    </row>
    <row r="19" spans="1:12" ht="19.5" customHeight="1" x14ac:dyDescent="0.2">
      <c r="A19" s="119">
        <f>IF(COUNTIF(H6:H65,"-")&gt;=1,2,"")</f>
        <v>2</v>
      </c>
      <c r="B19" s="111" t="s">
        <v>461</v>
      </c>
      <c r="C19" s="112">
        <v>263.8</v>
      </c>
      <c r="D19" s="112"/>
      <c r="E19" s="113">
        <v>1.2</v>
      </c>
      <c r="F19" s="113" t="s">
        <v>547</v>
      </c>
      <c r="G19" s="113" t="s">
        <v>547</v>
      </c>
      <c r="H19" s="113" t="s">
        <v>547</v>
      </c>
      <c r="I19" s="114"/>
      <c r="J19" s="115"/>
      <c r="K19" s="115" t="s">
        <v>256</v>
      </c>
      <c r="L19" s="115"/>
    </row>
    <row r="20" spans="1:12" ht="19.5" customHeight="1" x14ac:dyDescent="0.2">
      <c r="A20" s="119" t="str">
        <f>IF(COUNTIF(H6:H65,"#")&gt;=1,4,"")</f>
        <v/>
      </c>
      <c r="B20" s="111" t="s">
        <v>475</v>
      </c>
      <c r="C20" s="112">
        <v>47.2</v>
      </c>
      <c r="D20" s="112"/>
      <c r="E20" s="113" t="s">
        <v>547</v>
      </c>
      <c r="F20" s="113" t="s">
        <v>547</v>
      </c>
      <c r="G20" s="113" t="s">
        <v>547</v>
      </c>
      <c r="H20" s="113" t="s">
        <v>547</v>
      </c>
      <c r="I20" s="114"/>
      <c r="J20" s="115"/>
      <c r="K20" s="115" t="s">
        <v>256</v>
      </c>
      <c r="L20" s="115"/>
    </row>
    <row r="21" spans="1:12" ht="19.5" customHeight="1" x14ac:dyDescent="0.2">
      <c r="B21" s="111" t="s">
        <v>470</v>
      </c>
      <c r="C21" s="112">
        <v>85.3</v>
      </c>
      <c r="D21" s="112"/>
      <c r="E21" s="113" t="s">
        <v>547</v>
      </c>
      <c r="F21" s="113" t="s">
        <v>547</v>
      </c>
      <c r="G21" s="113" t="s">
        <v>547</v>
      </c>
      <c r="H21" s="113" t="s">
        <v>547</v>
      </c>
      <c r="I21" s="114"/>
      <c r="J21" s="115"/>
      <c r="K21" s="115" t="s">
        <v>256</v>
      </c>
      <c r="L21" s="115"/>
    </row>
    <row r="22" spans="1:12" ht="19.5" customHeight="1" x14ac:dyDescent="0.2">
      <c r="B22" s="111" t="s">
        <v>455</v>
      </c>
      <c r="C22" s="112">
        <v>95.1</v>
      </c>
      <c r="D22" s="112"/>
      <c r="E22" s="113" t="s">
        <v>547</v>
      </c>
      <c r="F22" s="113" t="s">
        <v>547</v>
      </c>
      <c r="G22" s="113" t="s">
        <v>547</v>
      </c>
      <c r="H22" s="113" t="s">
        <v>547</v>
      </c>
      <c r="I22" s="114"/>
      <c r="J22" s="115"/>
      <c r="K22" s="115" t="s">
        <v>256</v>
      </c>
      <c r="L22" s="115"/>
    </row>
    <row r="23" spans="1:12" ht="19.5" customHeight="1" x14ac:dyDescent="0.2">
      <c r="B23" s="111" t="s">
        <v>466</v>
      </c>
      <c r="C23" s="112">
        <v>50.2</v>
      </c>
      <c r="D23" s="112"/>
      <c r="E23" s="113" t="s">
        <v>547</v>
      </c>
      <c r="F23" s="113" t="s">
        <v>547</v>
      </c>
      <c r="G23" s="113" t="s">
        <v>547</v>
      </c>
      <c r="H23" s="113" t="s">
        <v>547</v>
      </c>
      <c r="I23" s="114"/>
      <c r="J23" s="115"/>
      <c r="K23" s="115" t="s">
        <v>256</v>
      </c>
      <c r="L23" s="115"/>
    </row>
    <row r="24" spans="1:12" ht="19.5" customHeight="1" x14ac:dyDescent="0.2">
      <c r="B24" s="111" t="s">
        <v>467</v>
      </c>
      <c r="C24" s="112">
        <v>33.700000000000003</v>
      </c>
      <c r="D24" s="112"/>
      <c r="E24" s="113" t="s">
        <v>547</v>
      </c>
      <c r="F24" s="113" t="s">
        <v>547</v>
      </c>
      <c r="G24" s="113" t="s">
        <v>547</v>
      </c>
      <c r="H24" s="113" t="s">
        <v>547</v>
      </c>
      <c r="I24" s="114"/>
      <c r="J24" s="115"/>
      <c r="K24" s="115" t="s">
        <v>256</v>
      </c>
      <c r="L24" s="115"/>
    </row>
    <row r="25" spans="1:12" ht="19.5" customHeight="1" x14ac:dyDescent="0.2">
      <c r="B25" s="111" t="s">
        <v>473</v>
      </c>
      <c r="C25" s="112">
        <v>32.5</v>
      </c>
      <c r="D25" s="112"/>
      <c r="E25" s="113" t="s">
        <v>547</v>
      </c>
      <c r="F25" s="113" t="s">
        <v>547</v>
      </c>
      <c r="G25" s="113" t="s">
        <v>547</v>
      </c>
      <c r="H25" s="113" t="s">
        <v>547</v>
      </c>
      <c r="I25" s="114"/>
      <c r="J25" s="115"/>
      <c r="K25" s="115" t="s">
        <v>256</v>
      </c>
      <c r="L25" s="115"/>
    </row>
    <row r="26" spans="1:12" ht="19.5" customHeight="1" x14ac:dyDescent="0.2">
      <c r="B26" s="111" t="s">
        <v>457</v>
      </c>
      <c r="C26" s="112">
        <v>157.19999999999999</v>
      </c>
      <c r="D26" s="112"/>
      <c r="E26" s="113">
        <v>3</v>
      </c>
      <c r="F26" s="113" t="s">
        <v>547</v>
      </c>
      <c r="G26" s="113" t="s">
        <v>547</v>
      </c>
      <c r="H26" s="113" t="s">
        <v>547</v>
      </c>
      <c r="I26" s="114"/>
      <c r="J26" s="115"/>
      <c r="K26" s="115" t="s">
        <v>256</v>
      </c>
      <c r="L26" s="115"/>
    </row>
    <row r="27" spans="1:12" ht="19.5" customHeight="1" x14ac:dyDescent="0.2">
      <c r="B27" s="111" t="s">
        <v>471</v>
      </c>
      <c r="C27" s="112">
        <v>123.8</v>
      </c>
      <c r="D27" s="112"/>
      <c r="E27" s="113" t="s">
        <v>547</v>
      </c>
      <c r="F27" s="113" t="s">
        <v>547</v>
      </c>
      <c r="G27" s="113" t="s">
        <v>547</v>
      </c>
      <c r="H27" s="113" t="s">
        <v>547</v>
      </c>
      <c r="I27" s="114"/>
      <c r="J27" s="115"/>
      <c r="K27" s="115" t="s">
        <v>256</v>
      </c>
      <c r="L27" s="115"/>
    </row>
    <row r="28" spans="1:12" ht="19.5" customHeight="1" x14ac:dyDescent="0.2">
      <c r="B28" s="111" t="s">
        <v>522</v>
      </c>
      <c r="C28" s="112">
        <v>35.4</v>
      </c>
      <c r="D28" s="112"/>
      <c r="E28" s="113" t="s">
        <v>547</v>
      </c>
      <c r="F28" s="113" t="s">
        <v>547</v>
      </c>
      <c r="G28" s="113" t="s">
        <v>547</v>
      </c>
      <c r="H28" s="113" t="s">
        <v>547</v>
      </c>
      <c r="I28" s="114"/>
      <c r="J28" s="115"/>
      <c r="K28" s="115" t="s">
        <v>256</v>
      </c>
      <c r="L28" s="115"/>
    </row>
    <row r="29" spans="1:12" ht="19.5" customHeight="1" x14ac:dyDescent="0.2">
      <c r="B29" s="111" t="s">
        <v>458</v>
      </c>
      <c r="C29" s="112">
        <v>103.6</v>
      </c>
      <c r="D29" s="112"/>
      <c r="E29" s="113">
        <v>11.9</v>
      </c>
      <c r="F29" s="113" t="s">
        <v>547</v>
      </c>
      <c r="G29" s="113" t="s">
        <v>547</v>
      </c>
      <c r="H29" s="113" t="s">
        <v>547</v>
      </c>
      <c r="I29" s="114"/>
      <c r="J29" s="115"/>
      <c r="K29" s="115" t="s">
        <v>256</v>
      </c>
      <c r="L29" s="115"/>
    </row>
    <row r="30" spans="1:12" ht="19.5" customHeight="1" x14ac:dyDescent="0.2">
      <c r="B30" s="111" t="s">
        <v>472</v>
      </c>
      <c r="C30" s="112">
        <v>19</v>
      </c>
      <c r="D30" s="112"/>
      <c r="E30" s="113">
        <v>4.5999999999999996</v>
      </c>
      <c r="F30" s="113" t="s">
        <v>547</v>
      </c>
      <c r="G30" s="113" t="s">
        <v>547</v>
      </c>
      <c r="H30" s="113" t="s">
        <v>547</v>
      </c>
      <c r="I30" s="114"/>
      <c r="J30" s="115"/>
      <c r="K30" s="115" t="s">
        <v>256</v>
      </c>
      <c r="L30" s="115"/>
    </row>
    <row r="31" spans="1:12" ht="19.5" customHeight="1" x14ac:dyDescent="0.2">
      <c r="B31" s="111" t="s">
        <v>523</v>
      </c>
      <c r="C31" s="112">
        <v>53.9</v>
      </c>
      <c r="D31" s="112"/>
      <c r="E31" s="113">
        <v>25.6</v>
      </c>
      <c r="F31" s="113">
        <v>10.1</v>
      </c>
      <c r="G31" s="113" t="s">
        <v>547</v>
      </c>
      <c r="H31" s="113" t="s">
        <v>547</v>
      </c>
      <c r="I31" s="114"/>
      <c r="J31" s="115"/>
      <c r="K31" s="115" t="s">
        <v>256</v>
      </c>
      <c r="L31" s="115"/>
    </row>
    <row r="32" spans="1:12" ht="19.5" customHeight="1" x14ac:dyDescent="0.2">
      <c r="B32" s="111" t="s">
        <v>474</v>
      </c>
      <c r="C32" s="112">
        <v>43.5</v>
      </c>
      <c r="D32" s="112"/>
      <c r="E32" s="113">
        <v>3.7</v>
      </c>
      <c r="F32" s="113" t="s">
        <v>547</v>
      </c>
      <c r="G32" s="113" t="s">
        <v>547</v>
      </c>
      <c r="H32" s="113" t="s">
        <v>547</v>
      </c>
      <c r="I32" s="114"/>
      <c r="J32" s="115"/>
      <c r="K32" s="115" t="s">
        <v>256</v>
      </c>
      <c r="L32" s="115"/>
    </row>
    <row r="33" spans="2:12" ht="19.5" customHeight="1" x14ac:dyDescent="0.2">
      <c r="B33" s="111" t="s">
        <v>524</v>
      </c>
      <c r="C33" s="112">
        <v>74.900000000000006</v>
      </c>
      <c r="D33" s="112"/>
      <c r="E33" s="113">
        <v>31.1</v>
      </c>
      <c r="F33" s="113">
        <v>5.0999999999999996</v>
      </c>
      <c r="G33" s="113" t="s">
        <v>547</v>
      </c>
      <c r="H33" s="113" t="s">
        <v>547</v>
      </c>
      <c r="I33" s="114"/>
      <c r="J33" s="115"/>
      <c r="K33" s="115" t="s">
        <v>256</v>
      </c>
      <c r="L33" s="115"/>
    </row>
    <row r="34" spans="2:12" ht="19.5" hidden="1" customHeight="1" x14ac:dyDescent="0.2">
      <c r="B34" s="111"/>
      <c r="C34" s="112"/>
      <c r="D34" s="112"/>
      <c r="E34" s="113"/>
      <c r="F34" s="113"/>
      <c r="G34" s="113"/>
      <c r="H34" s="113"/>
      <c r="I34" s="114"/>
      <c r="J34" s="115"/>
      <c r="K34" s="115"/>
      <c r="L34" s="115"/>
    </row>
    <row r="35" spans="2:12" ht="19.5" hidden="1" customHeight="1" x14ac:dyDescent="0.2">
      <c r="B35" s="111"/>
      <c r="C35" s="112"/>
      <c r="D35" s="112"/>
      <c r="E35" s="113"/>
      <c r="F35" s="113"/>
      <c r="G35" s="113"/>
      <c r="H35" s="113"/>
      <c r="I35" s="114"/>
      <c r="J35" s="115"/>
      <c r="K35" s="115"/>
      <c r="L35" s="115"/>
    </row>
    <row r="36" spans="2:12" ht="19.5" hidden="1" customHeight="1" x14ac:dyDescent="0.2">
      <c r="B36" s="111"/>
      <c r="C36" s="112"/>
      <c r="D36" s="112"/>
      <c r="E36" s="113"/>
      <c r="F36" s="113"/>
      <c r="G36" s="113"/>
      <c r="H36" s="113"/>
      <c r="I36" s="114"/>
      <c r="J36" s="115"/>
      <c r="K36" s="115"/>
      <c r="L36" s="115"/>
    </row>
    <row r="37" spans="2:12" ht="19.5" hidden="1" customHeight="1" x14ac:dyDescent="0.2">
      <c r="B37" s="111"/>
      <c r="C37" s="112"/>
      <c r="D37" s="112"/>
      <c r="E37" s="113"/>
      <c r="F37" s="113"/>
      <c r="G37" s="113"/>
      <c r="H37" s="113"/>
      <c r="I37" s="114"/>
      <c r="J37" s="115"/>
      <c r="K37" s="115"/>
      <c r="L37" s="115"/>
    </row>
    <row r="38" spans="2:12" ht="19.5" hidden="1" customHeight="1" x14ac:dyDescent="0.2">
      <c r="B38" s="111"/>
      <c r="C38" s="112"/>
      <c r="D38" s="112"/>
      <c r="E38" s="113"/>
      <c r="F38" s="113"/>
      <c r="G38" s="113"/>
      <c r="H38" s="113"/>
      <c r="I38" s="114"/>
      <c r="J38" s="115"/>
      <c r="K38" s="115"/>
      <c r="L38" s="115"/>
    </row>
    <row r="39" spans="2:12" ht="19.5" hidden="1" customHeight="1" x14ac:dyDescent="0.2">
      <c r="B39" s="111"/>
      <c r="C39" s="112"/>
      <c r="D39" s="112"/>
      <c r="E39" s="113"/>
      <c r="F39" s="113"/>
      <c r="G39" s="113"/>
      <c r="H39" s="113"/>
      <c r="I39" s="114"/>
      <c r="J39" s="115"/>
      <c r="K39" s="115"/>
      <c r="L39" s="115"/>
    </row>
    <row r="40" spans="2:12" ht="19.5" hidden="1" customHeight="1" x14ac:dyDescent="0.2">
      <c r="B40" s="111"/>
      <c r="C40" s="112"/>
      <c r="D40" s="112"/>
      <c r="E40" s="113"/>
      <c r="F40" s="113"/>
      <c r="G40" s="113"/>
      <c r="H40" s="113"/>
      <c r="I40" s="114"/>
      <c r="J40" s="115"/>
      <c r="K40" s="115"/>
      <c r="L40" s="115"/>
    </row>
    <row r="41" spans="2:12" ht="19.5" hidden="1" customHeight="1" x14ac:dyDescent="0.2">
      <c r="B41" s="111"/>
      <c r="C41" s="112"/>
      <c r="D41" s="112"/>
      <c r="E41" s="113"/>
      <c r="F41" s="113"/>
      <c r="G41" s="113"/>
      <c r="H41" s="113"/>
      <c r="I41" s="114"/>
      <c r="J41" s="115"/>
      <c r="K41" s="115"/>
      <c r="L41" s="115"/>
    </row>
    <row r="42" spans="2:12" ht="19.5" hidden="1" customHeight="1" x14ac:dyDescent="0.2">
      <c r="B42" s="111"/>
      <c r="C42" s="112"/>
      <c r="D42" s="112"/>
      <c r="E42" s="113"/>
      <c r="F42" s="113"/>
      <c r="G42" s="113"/>
      <c r="H42" s="113"/>
      <c r="I42" s="114"/>
      <c r="J42" s="115"/>
      <c r="K42" s="115"/>
      <c r="L42" s="115"/>
    </row>
    <row r="43" spans="2:12" ht="19.5" hidden="1" customHeight="1" x14ac:dyDescent="0.2">
      <c r="B43" s="111"/>
      <c r="C43" s="112"/>
      <c r="D43" s="112"/>
      <c r="E43" s="113"/>
      <c r="F43" s="113"/>
      <c r="G43" s="113"/>
      <c r="H43" s="113"/>
      <c r="I43" s="114"/>
      <c r="J43" s="115"/>
      <c r="K43" s="115"/>
      <c r="L43" s="115"/>
    </row>
    <row r="44" spans="2:12" ht="19.5" hidden="1" customHeight="1" x14ac:dyDescent="0.2">
      <c r="B44" s="111"/>
      <c r="C44" s="112"/>
      <c r="D44" s="112"/>
      <c r="E44" s="113"/>
      <c r="F44" s="113"/>
      <c r="G44" s="113"/>
      <c r="H44" s="113"/>
      <c r="I44" s="114"/>
      <c r="J44" s="115"/>
      <c r="K44" s="115"/>
      <c r="L44" s="115"/>
    </row>
    <row r="45" spans="2:12" ht="19.5" hidden="1" customHeight="1" x14ac:dyDescent="0.2">
      <c r="B45" s="111"/>
      <c r="C45" s="112"/>
      <c r="D45" s="112"/>
      <c r="E45" s="113"/>
      <c r="F45" s="113"/>
      <c r="G45" s="113"/>
      <c r="H45" s="113"/>
      <c r="I45" s="114"/>
      <c r="J45" s="115"/>
      <c r="K45" s="115"/>
      <c r="L45" s="115"/>
    </row>
    <row r="46" spans="2:12" ht="19.5" hidden="1" customHeight="1" x14ac:dyDescent="0.2">
      <c r="B46" s="111"/>
      <c r="C46" s="112"/>
      <c r="D46" s="112"/>
      <c r="E46" s="113"/>
      <c r="F46" s="113"/>
      <c r="G46" s="113"/>
      <c r="H46" s="113"/>
      <c r="I46" s="114"/>
      <c r="J46" s="115"/>
      <c r="K46" s="115"/>
      <c r="L46" s="115"/>
    </row>
    <row r="47" spans="2:12" ht="19.5" hidden="1" customHeight="1" x14ac:dyDescent="0.2">
      <c r="B47" s="111"/>
      <c r="C47" s="112"/>
      <c r="D47" s="112"/>
      <c r="E47" s="113"/>
      <c r="F47" s="113"/>
      <c r="G47" s="113"/>
      <c r="H47" s="113"/>
      <c r="I47" s="114"/>
      <c r="J47" s="115"/>
      <c r="K47" s="115"/>
      <c r="L47" s="115"/>
    </row>
    <row r="48" spans="2:12" ht="19.5" hidden="1" customHeight="1" x14ac:dyDescent="0.2">
      <c r="B48" s="111"/>
      <c r="C48" s="112"/>
      <c r="D48" s="112"/>
      <c r="E48" s="113"/>
      <c r="F48" s="113"/>
      <c r="G48" s="113"/>
      <c r="H48" s="113"/>
      <c r="I48" s="114"/>
      <c r="J48" s="115"/>
      <c r="K48" s="115"/>
      <c r="L48" s="115"/>
    </row>
    <row r="49" spans="2:12" ht="19.5" hidden="1" customHeight="1" x14ac:dyDescent="0.2">
      <c r="B49" s="111"/>
      <c r="C49" s="112"/>
      <c r="D49" s="112"/>
      <c r="E49" s="113"/>
      <c r="F49" s="113"/>
      <c r="G49" s="113"/>
      <c r="H49" s="113"/>
      <c r="I49" s="114"/>
      <c r="J49" s="115"/>
      <c r="K49" s="115"/>
      <c r="L49" s="115"/>
    </row>
    <row r="50" spans="2:12" ht="19.5" hidden="1" customHeight="1" x14ac:dyDescent="0.2">
      <c r="B50" s="111"/>
      <c r="C50" s="112"/>
      <c r="D50" s="112"/>
      <c r="E50" s="113"/>
      <c r="F50" s="113"/>
      <c r="G50" s="113"/>
      <c r="H50" s="113"/>
      <c r="I50" s="114"/>
      <c r="J50" s="115"/>
      <c r="K50" s="115"/>
      <c r="L50" s="115"/>
    </row>
    <row r="51" spans="2:12" ht="19.5" hidden="1" customHeight="1" x14ac:dyDescent="0.2">
      <c r="B51" s="111"/>
      <c r="C51" s="112"/>
      <c r="D51" s="112"/>
      <c r="E51" s="113"/>
      <c r="F51" s="113"/>
      <c r="G51" s="113"/>
      <c r="H51" s="113"/>
      <c r="I51" s="114"/>
      <c r="J51" s="115"/>
      <c r="K51" s="115"/>
      <c r="L51" s="115"/>
    </row>
    <row r="52" spans="2:12" ht="19.5" hidden="1" customHeight="1" x14ac:dyDescent="0.2">
      <c r="B52" s="111"/>
      <c r="C52" s="112"/>
      <c r="D52" s="112"/>
      <c r="E52" s="113"/>
      <c r="F52" s="113"/>
      <c r="G52" s="113"/>
      <c r="H52" s="113"/>
      <c r="I52" s="114"/>
      <c r="J52" s="115"/>
      <c r="K52" s="115"/>
      <c r="L52" s="115"/>
    </row>
    <row r="53" spans="2:12" ht="19.5" hidden="1" customHeight="1" x14ac:dyDescent="0.2">
      <c r="B53" s="111"/>
      <c r="C53" s="112"/>
      <c r="D53" s="112"/>
      <c r="E53" s="113"/>
      <c r="F53" s="113"/>
      <c r="G53" s="113"/>
      <c r="H53" s="113"/>
      <c r="I53" s="114"/>
      <c r="J53" s="115"/>
      <c r="K53" s="115"/>
      <c r="L53" s="115"/>
    </row>
    <row r="54" spans="2:12" ht="19.5" hidden="1" customHeight="1" x14ac:dyDescent="0.2">
      <c r="B54" s="111"/>
      <c r="C54" s="112"/>
      <c r="D54" s="112"/>
      <c r="E54" s="113"/>
      <c r="F54" s="113"/>
      <c r="G54" s="113"/>
      <c r="H54" s="113"/>
      <c r="I54" s="114"/>
      <c r="J54" s="115"/>
      <c r="K54" s="115"/>
      <c r="L54" s="115"/>
    </row>
    <row r="55" spans="2:12" ht="19.5" hidden="1" customHeight="1" x14ac:dyDescent="0.2">
      <c r="B55" s="111"/>
      <c r="C55" s="112"/>
      <c r="D55" s="112"/>
      <c r="E55" s="113"/>
      <c r="F55" s="113"/>
      <c r="G55" s="113"/>
      <c r="H55" s="113"/>
      <c r="I55" s="114"/>
      <c r="J55" s="115"/>
      <c r="K55" s="115"/>
      <c r="L55" s="115"/>
    </row>
    <row r="56" spans="2:12" ht="19.5" hidden="1" customHeight="1" x14ac:dyDescent="0.2">
      <c r="B56" s="111"/>
      <c r="C56" s="112"/>
      <c r="D56" s="112"/>
      <c r="E56" s="113"/>
      <c r="F56" s="113"/>
      <c r="G56" s="113"/>
      <c r="H56" s="113"/>
      <c r="I56" s="114"/>
      <c r="J56" s="115"/>
      <c r="K56" s="115"/>
      <c r="L56" s="115"/>
    </row>
    <row r="57" spans="2:12" ht="19.5" hidden="1" customHeight="1" x14ac:dyDescent="0.2">
      <c r="B57" s="111"/>
      <c r="C57" s="112"/>
      <c r="D57" s="112"/>
      <c r="E57" s="113"/>
      <c r="F57" s="113"/>
      <c r="G57" s="113"/>
      <c r="H57" s="113"/>
      <c r="I57" s="114"/>
      <c r="J57" s="115"/>
      <c r="K57" s="115"/>
      <c r="L57" s="115"/>
    </row>
    <row r="58" spans="2:12" ht="19.5" hidden="1" customHeight="1" x14ac:dyDescent="0.2">
      <c r="B58" s="111"/>
      <c r="C58" s="112"/>
      <c r="D58" s="112"/>
      <c r="E58" s="113"/>
      <c r="F58" s="113"/>
      <c r="G58" s="113"/>
      <c r="H58" s="113"/>
      <c r="I58" s="114"/>
      <c r="J58" s="115"/>
      <c r="K58" s="115"/>
      <c r="L58" s="115"/>
    </row>
    <row r="59" spans="2:12" ht="19.5" hidden="1" customHeight="1" x14ac:dyDescent="0.2">
      <c r="B59" s="111"/>
      <c r="C59" s="112"/>
      <c r="D59" s="112"/>
      <c r="E59" s="113"/>
      <c r="F59" s="113"/>
      <c r="G59" s="113"/>
      <c r="H59" s="113"/>
      <c r="I59" s="114"/>
      <c r="J59" s="115"/>
      <c r="K59" s="115"/>
      <c r="L59" s="115"/>
    </row>
    <row r="60" spans="2:12" ht="19.5" hidden="1" customHeight="1" x14ac:dyDescent="0.2">
      <c r="B60" s="111"/>
      <c r="C60" s="112"/>
      <c r="D60" s="112"/>
      <c r="E60" s="113"/>
      <c r="F60" s="113"/>
      <c r="G60" s="113"/>
      <c r="H60" s="113"/>
      <c r="I60" s="114"/>
      <c r="J60" s="115"/>
      <c r="K60" s="115"/>
      <c r="L60" s="115"/>
    </row>
    <row r="61" spans="2:12" ht="19.5" hidden="1" customHeight="1" x14ac:dyDescent="0.2">
      <c r="B61" s="111"/>
      <c r="C61" s="112"/>
      <c r="D61" s="112"/>
      <c r="E61" s="113"/>
      <c r="F61" s="113"/>
      <c r="G61" s="113"/>
      <c r="H61" s="113"/>
      <c r="I61" s="114"/>
      <c r="J61" s="115"/>
      <c r="K61" s="115"/>
      <c r="L61" s="115"/>
    </row>
    <row r="62" spans="2:12" ht="19.5" hidden="1" customHeight="1" x14ac:dyDescent="0.2">
      <c r="B62" s="111"/>
      <c r="C62" s="112"/>
      <c r="D62" s="112"/>
      <c r="E62" s="113"/>
      <c r="F62" s="113"/>
      <c r="G62" s="113"/>
      <c r="H62" s="113"/>
      <c r="I62" s="114"/>
      <c r="J62" s="115"/>
      <c r="K62" s="115"/>
      <c r="L62" s="115"/>
    </row>
    <row r="63" spans="2:12" ht="19.5" hidden="1" customHeight="1" x14ac:dyDescent="0.2">
      <c r="B63" s="111"/>
      <c r="C63" s="112"/>
      <c r="D63" s="112"/>
      <c r="E63" s="113"/>
      <c r="F63" s="113"/>
      <c r="G63" s="113"/>
      <c r="H63" s="113"/>
      <c r="I63" s="114"/>
      <c r="J63" s="115"/>
      <c r="K63" s="115"/>
      <c r="L63" s="115"/>
    </row>
    <row r="64" spans="2:12" ht="19.5" hidden="1" customHeight="1" x14ac:dyDescent="0.2">
      <c r="B64" s="111"/>
      <c r="C64" s="112"/>
      <c r="D64" s="112"/>
      <c r="E64" s="113"/>
      <c r="F64" s="113"/>
      <c r="G64" s="113"/>
      <c r="H64" s="113"/>
      <c r="I64" s="114"/>
      <c r="J64" s="115"/>
      <c r="K64" s="115"/>
      <c r="L64" s="115"/>
    </row>
    <row r="65" spans="2:13" ht="19.5" hidden="1" customHeight="1" x14ac:dyDescent="0.2">
      <c r="B65" s="111"/>
      <c r="C65" s="112"/>
      <c r="D65" s="112"/>
      <c r="E65" s="113"/>
      <c r="F65" s="113"/>
      <c r="G65" s="113"/>
      <c r="H65" s="113"/>
      <c r="I65" s="114"/>
      <c r="J65" s="115"/>
      <c r="K65" s="115"/>
      <c r="L65" s="115"/>
    </row>
    <row r="66" spans="2:13" ht="37.5" customHeight="1" x14ac:dyDescent="0.2">
      <c r="B66" s="116"/>
      <c r="C66" s="128">
        <f>IF(COUNTA(C6:C65)&lt;&gt;0,SUM(C6:C65),"")</f>
        <v>2137.6</v>
      </c>
      <c r="D66" s="128">
        <f>IF(COUNTA(D6:D65)&lt;&gt;0,SUM(D6:D65),"")</f>
        <v>9</v>
      </c>
      <c r="E66" s="128">
        <f>IF(COUNT(E6:E65)&gt;=1,SUM(E6:E65),IF(SUM(A6:A8)=1,"/",IF(SUM(A6:A8)=2,"-",IF(SUM(A6:A8)=4,"#",IF(SUM(A6:A8)=3,"/ -",IF(SUM(A6:A8)=5,"/ #",IF(SUM(A6:A8)=6,"- #",IF(SUM(A6:A8)=7,"/ - #",""))))))))</f>
        <v>85</v>
      </c>
      <c r="F66" s="128">
        <f>IF(COUNT(F6:F65)&gt;=1,SUM(F6:F65),IF(SUM(A10:A12)=1,"/",IF(SUM(A10:A12)=2,"-",IF(SUM(A10:A12)=4,"#",IF(SUM(A10:A12)=3,"/ -",IF(SUM(A10:A12)=5,"/ #",IF(SUM(A10:A12)=6,"- #",IF(SUM(A10:A12)=7,"/ - #",""))))))))</f>
        <v>15.2</v>
      </c>
      <c r="G66" s="128" t="str">
        <f>IF(COUNT(G6:G65)&gt;=1,SUM(G6:G65),IF(SUM(A14:A16)=1,"/",IF(SUM(A14:A16)=2,"-",IF(SUM(A14:A16)=4,"#",IF(SUM(A14:A16)=3,"/ -",IF(SUM(A14:A16)=5,"/ #",IF(SUM(A14:A16)=6,"- #",IF(SUM(A14:A16)=7,"/ - #",""))))))))</f>
        <v>-</v>
      </c>
      <c r="H66" s="128" t="str">
        <f>IF(COUNT(H6:H65)&gt;=1,SUM(H6:H65),IF(SUM(A18:A20)=1,"/",IF(SUM(A18:A20)=2,"-",IF(SUM(A18:A20)=4,"#",IF(SUM(A18:A20)=3,"/ -",IF(SUM(A18:A20)=5,"/ #",IF(SUM(A18:A20)=6,"- #",IF(SUM(A18:A20)=7,"/ - #",""))))))))</f>
        <v>-</v>
      </c>
      <c r="I66" s="378" t="str">
        <f>IF($I$78=0,"",VLOOKUP($I$78,$K$78:$L$92,2,FALSE))</f>
        <v xml:space="preserve">◆ □ </v>
      </c>
      <c r="J66" s="378"/>
      <c r="K66" s="378"/>
      <c r="L66" s="378"/>
    </row>
    <row r="67" spans="2:13" x14ac:dyDescent="0.2">
      <c r="B67" s="129"/>
      <c r="C67" s="130" t="s">
        <v>202</v>
      </c>
      <c r="D67" s="131"/>
      <c r="E67" s="131"/>
      <c r="F67" s="131"/>
      <c r="G67" s="131"/>
      <c r="H67" s="132"/>
    </row>
    <row r="68" spans="2:13" x14ac:dyDescent="0.2">
      <c r="B68" s="133"/>
      <c r="C68" s="379"/>
      <c r="D68" s="380"/>
      <c r="E68" s="380"/>
      <c r="F68" s="380"/>
      <c r="G68" s="380"/>
      <c r="H68" s="381"/>
    </row>
    <row r="69" spans="2:13" x14ac:dyDescent="0.2">
      <c r="B69" s="134"/>
      <c r="C69" s="379"/>
      <c r="D69" s="380"/>
      <c r="E69" s="380"/>
      <c r="F69" s="380"/>
      <c r="G69" s="380"/>
      <c r="H69" s="381"/>
    </row>
    <row r="70" spans="2:13" x14ac:dyDescent="0.2">
      <c r="B70" s="134"/>
      <c r="C70" s="382"/>
      <c r="D70" s="383"/>
      <c r="E70" s="383"/>
      <c r="F70" s="383"/>
      <c r="G70" s="383"/>
      <c r="H70" s="384"/>
    </row>
    <row r="76" spans="2:13" hidden="1" x14ac:dyDescent="0.2"/>
    <row r="77" spans="2:13" hidden="1" x14ac:dyDescent="0.2">
      <c r="E77" s="135" t="s">
        <v>254</v>
      </c>
      <c r="F77" s="135" t="s">
        <v>255</v>
      </c>
      <c r="G77" s="135" t="s">
        <v>256</v>
      </c>
      <c r="H77" s="136" t="s">
        <v>257</v>
      </c>
      <c r="I77" s="137"/>
      <c r="J77" s="137"/>
      <c r="K77" s="137"/>
      <c r="L77" s="137"/>
      <c r="M77" s="137"/>
    </row>
    <row r="78" spans="2:13" hidden="1" x14ac:dyDescent="0.2">
      <c r="E78" s="138">
        <f>IF(COUNTA($I$6:$I$65)=0,0,1)</f>
        <v>0</v>
      </c>
      <c r="F78" s="138">
        <f>IF(COUNTA($J$6:$J$65)=0,0,2)</f>
        <v>2</v>
      </c>
      <c r="G78" s="138">
        <f>IF(COUNTA($K$6:$K$65)=0,0,4)</f>
        <v>4</v>
      </c>
      <c r="H78" s="138">
        <f>IF(COUNTA($L$6:$L$65)=0,0,8)</f>
        <v>0</v>
      </c>
      <c r="I78" s="138">
        <f>SUM($E$78:$H$78)</f>
        <v>6</v>
      </c>
      <c r="J78" s="137"/>
      <c r="K78" s="138">
        <v>1</v>
      </c>
      <c r="L78" s="385" t="s">
        <v>177</v>
      </c>
      <c r="M78" s="385"/>
    </row>
    <row r="79" spans="2:13" hidden="1" x14ac:dyDescent="0.2">
      <c r="E79" s="138"/>
      <c r="F79" s="138"/>
      <c r="G79" s="138"/>
      <c r="H79" s="138"/>
      <c r="I79" s="138"/>
      <c r="J79" s="137"/>
      <c r="K79" s="138">
        <v>2</v>
      </c>
      <c r="L79" s="385" t="s">
        <v>182</v>
      </c>
      <c r="M79" s="385"/>
    </row>
    <row r="80" spans="2:13" hidden="1" x14ac:dyDescent="0.2">
      <c r="E80" s="138"/>
      <c r="F80" s="138"/>
      <c r="G80" s="138"/>
      <c r="H80" s="138"/>
      <c r="I80" s="138"/>
      <c r="J80" s="137"/>
      <c r="K80" s="138">
        <v>3</v>
      </c>
      <c r="L80" s="385" t="s">
        <v>180</v>
      </c>
      <c r="M80" s="385"/>
    </row>
    <row r="81" spans="5:13" hidden="1" x14ac:dyDescent="0.2">
      <c r="E81" s="138"/>
      <c r="F81" s="138"/>
      <c r="G81" s="138"/>
      <c r="H81" s="138"/>
      <c r="I81" s="138"/>
      <c r="J81" s="137"/>
      <c r="K81" s="138">
        <v>4</v>
      </c>
      <c r="L81" s="385" t="s">
        <v>178</v>
      </c>
      <c r="M81" s="385"/>
    </row>
    <row r="82" spans="5:13" hidden="1" x14ac:dyDescent="0.2">
      <c r="E82" s="138"/>
      <c r="F82" s="138"/>
      <c r="G82" s="138"/>
      <c r="H82" s="138"/>
      <c r="I82" s="138"/>
      <c r="J82" s="137"/>
      <c r="K82" s="138">
        <v>5</v>
      </c>
      <c r="L82" s="385" t="s">
        <v>181</v>
      </c>
      <c r="M82" s="385"/>
    </row>
    <row r="83" spans="5:13" hidden="1" x14ac:dyDescent="0.2">
      <c r="E83" s="138"/>
      <c r="F83" s="138"/>
      <c r="G83" s="138"/>
      <c r="H83" s="138"/>
      <c r="I83" s="138"/>
      <c r="J83" s="137"/>
      <c r="K83" s="138">
        <v>6</v>
      </c>
      <c r="L83" s="385" t="s">
        <v>183</v>
      </c>
      <c r="M83" s="385"/>
    </row>
    <row r="84" spans="5:13" hidden="1" x14ac:dyDescent="0.2">
      <c r="E84" s="138"/>
      <c r="F84" s="138"/>
      <c r="G84" s="138"/>
      <c r="H84" s="138"/>
      <c r="I84" s="138"/>
      <c r="J84" s="137"/>
      <c r="K84" s="138">
        <v>7</v>
      </c>
      <c r="L84" s="385" t="s">
        <v>190</v>
      </c>
      <c r="M84" s="385"/>
    </row>
    <row r="85" spans="5:13" hidden="1" x14ac:dyDescent="0.2">
      <c r="E85" s="138"/>
      <c r="F85" s="138"/>
      <c r="G85" s="138"/>
      <c r="H85" s="138"/>
      <c r="I85" s="138"/>
      <c r="J85" s="137"/>
      <c r="K85" s="138">
        <v>8</v>
      </c>
      <c r="L85" s="385" t="s">
        <v>179</v>
      </c>
      <c r="M85" s="385"/>
    </row>
    <row r="86" spans="5:13" hidden="1" x14ac:dyDescent="0.2">
      <c r="E86" s="138"/>
      <c r="F86" s="138"/>
      <c r="G86" s="138"/>
      <c r="H86" s="138"/>
      <c r="I86" s="138"/>
      <c r="J86" s="137"/>
      <c r="K86" s="138">
        <v>9</v>
      </c>
      <c r="L86" s="385" t="s">
        <v>184</v>
      </c>
      <c r="M86" s="385"/>
    </row>
    <row r="87" spans="5:13" hidden="1" x14ac:dyDescent="0.2">
      <c r="E87" s="138"/>
      <c r="F87" s="138"/>
      <c r="G87" s="138"/>
      <c r="H87" s="138"/>
      <c r="I87" s="138"/>
      <c r="J87" s="137"/>
      <c r="K87" s="138">
        <v>10</v>
      </c>
      <c r="L87" s="385" t="s">
        <v>185</v>
      </c>
      <c r="M87" s="385"/>
    </row>
    <row r="88" spans="5:13" hidden="1" x14ac:dyDescent="0.2">
      <c r="E88" s="138"/>
      <c r="F88" s="138"/>
      <c r="G88" s="138"/>
      <c r="H88" s="138"/>
      <c r="I88" s="138"/>
      <c r="J88" s="137"/>
      <c r="K88" s="138">
        <v>11</v>
      </c>
      <c r="L88" s="385" t="s">
        <v>189</v>
      </c>
      <c r="M88" s="385"/>
    </row>
    <row r="89" spans="5:13" hidden="1" x14ac:dyDescent="0.2">
      <c r="E89" s="138"/>
      <c r="F89" s="138"/>
      <c r="G89" s="138"/>
      <c r="H89" s="138"/>
      <c r="I89" s="138"/>
      <c r="J89" s="137"/>
      <c r="K89" s="138">
        <v>12</v>
      </c>
      <c r="L89" s="385" t="s">
        <v>186</v>
      </c>
      <c r="M89" s="385"/>
    </row>
    <row r="90" spans="5:13" hidden="1" x14ac:dyDescent="0.2">
      <c r="E90" s="138"/>
      <c r="F90" s="138"/>
      <c r="G90" s="138"/>
      <c r="H90" s="138"/>
      <c r="I90" s="138"/>
      <c r="J90" s="137"/>
      <c r="K90" s="138">
        <v>13</v>
      </c>
      <c r="L90" s="385" t="s">
        <v>187</v>
      </c>
      <c r="M90" s="385"/>
    </row>
    <row r="91" spans="5:13" hidden="1" x14ac:dyDescent="0.2">
      <c r="E91" s="138"/>
      <c r="F91" s="138"/>
      <c r="G91" s="138"/>
      <c r="H91" s="138"/>
      <c r="I91" s="138"/>
      <c r="J91" s="137"/>
      <c r="K91" s="138">
        <v>14</v>
      </c>
      <c r="L91" s="385" t="s">
        <v>191</v>
      </c>
      <c r="M91" s="385"/>
    </row>
    <row r="92" spans="5:13" hidden="1" x14ac:dyDescent="0.2">
      <c r="E92" s="138"/>
      <c r="F92" s="138"/>
      <c r="G92" s="138"/>
      <c r="H92" s="138"/>
      <c r="I92" s="138"/>
      <c r="J92" s="137"/>
      <c r="K92" s="138">
        <v>15</v>
      </c>
      <c r="L92" s="385" t="s">
        <v>188</v>
      </c>
      <c r="M92" s="385"/>
    </row>
  </sheetData>
  <mergeCells count="30">
    <mergeCell ref="B2:C2"/>
    <mergeCell ref="K3:L3"/>
    <mergeCell ref="I3:J3"/>
    <mergeCell ref="E3:H3"/>
    <mergeCell ref="C3:C5"/>
    <mergeCell ref="B3:B5"/>
    <mergeCell ref="H4:H5"/>
    <mergeCell ref="G4:G5"/>
    <mergeCell ref="F4:F5"/>
    <mergeCell ref="E4:E5"/>
    <mergeCell ref="D4:D5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I66:L66"/>
    <mergeCell ref="C68:H68"/>
    <mergeCell ref="C69:H69"/>
    <mergeCell ref="C70:H70"/>
    <mergeCell ref="L90:M90"/>
  </mergeCells>
  <phoneticPr fontId="4"/>
  <conditionalFormatting sqref="E6:L65">
    <cfRule type="expression" dxfId="1" priority="2">
      <formula>($B6:$B65)&lt;&gt;""</formula>
    </cfRule>
  </conditionalFormatting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H30"/>
  <sheetViews>
    <sheetView showGridLines="0" topLeftCell="B1" zoomScale="70" zoomScaleNormal="70" zoomScaleSheetLayoutView="100" workbookViewId="0">
      <selection activeCell="B2" sqref="B2"/>
    </sheetView>
  </sheetViews>
  <sheetFormatPr defaultColWidth="9" defaultRowHeight="14.5" x14ac:dyDescent="0.2"/>
  <cols>
    <col min="1" max="1" width="8.6328125" style="74" hidden="1" customWidth="1"/>
    <col min="2" max="2" width="13.6328125" style="74" customWidth="1"/>
    <col min="3" max="3" width="18.6328125" style="74" customWidth="1"/>
    <col min="4" max="8" width="15.6328125" style="74" customWidth="1"/>
    <col min="9" max="16384" width="9" style="74"/>
  </cols>
  <sheetData>
    <row r="1" spans="1:8" ht="19" x14ac:dyDescent="0.2">
      <c r="C1" s="146" t="s">
        <v>325</v>
      </c>
    </row>
    <row r="2" spans="1:8" x14ac:dyDescent="0.2">
      <c r="A2" s="147">
        <v>1</v>
      </c>
    </row>
    <row r="3" spans="1:8" ht="20.5" customHeight="1" x14ac:dyDescent="0.2">
      <c r="B3" s="417" t="s">
        <v>34</v>
      </c>
      <c r="C3" s="413" t="s">
        <v>20</v>
      </c>
      <c r="D3" s="417" t="s">
        <v>328</v>
      </c>
      <c r="E3" s="417"/>
      <c r="F3" s="417"/>
      <c r="G3" s="417"/>
      <c r="H3" s="417"/>
    </row>
    <row r="4" spans="1:8" ht="40" customHeight="1" x14ac:dyDescent="0.2">
      <c r="B4" s="417"/>
      <c r="C4" s="413"/>
      <c r="D4" s="149" t="s">
        <v>21</v>
      </c>
      <c r="E4" s="149" t="s">
        <v>22</v>
      </c>
      <c r="F4" s="149" t="s">
        <v>23</v>
      </c>
      <c r="G4" s="149" t="s">
        <v>53</v>
      </c>
      <c r="H4" s="149" t="s">
        <v>24</v>
      </c>
    </row>
    <row r="5" spans="1:8" ht="28.5" customHeight="1" x14ac:dyDescent="0.2">
      <c r="B5" s="414" t="str">
        <f>IF(OR(ｼｰﾄ0!C4="",ｼｰﾄ0!C3=""),"",ｼｰﾄ0!C3&amp;ｼｰﾄ0!C4)</f>
        <v>千葉県関東平野南部</v>
      </c>
      <c r="C5" s="407" t="s">
        <v>193</v>
      </c>
      <c r="D5" s="139">
        <v>1450.2</v>
      </c>
      <c r="E5" s="139">
        <v>2137.4</v>
      </c>
      <c r="F5" s="140">
        <v>667</v>
      </c>
      <c r="G5" s="141" t="s">
        <v>54</v>
      </c>
      <c r="H5" s="142">
        <v>44927</v>
      </c>
    </row>
    <row r="6" spans="1:8" ht="28.5" customHeight="1" x14ac:dyDescent="0.2">
      <c r="B6" s="415"/>
      <c r="C6" s="408"/>
      <c r="D6" s="139"/>
      <c r="E6" s="139"/>
      <c r="F6" s="140"/>
      <c r="G6" s="141"/>
      <c r="H6" s="142"/>
    </row>
    <row r="7" spans="1:8" ht="28.5" customHeight="1" x14ac:dyDescent="0.2">
      <c r="B7" s="415"/>
      <c r="C7" s="418" t="s">
        <v>35</v>
      </c>
      <c r="D7" s="139"/>
      <c r="E7" s="139"/>
      <c r="F7" s="140"/>
      <c r="G7" s="141"/>
      <c r="H7" s="142"/>
    </row>
    <row r="8" spans="1:8" ht="28.5" customHeight="1" x14ac:dyDescent="0.2">
      <c r="B8" s="415"/>
      <c r="C8" s="419"/>
      <c r="D8" s="139"/>
      <c r="E8" s="139"/>
      <c r="F8" s="140"/>
      <c r="G8" s="141"/>
      <c r="H8" s="142"/>
    </row>
    <row r="9" spans="1:8" ht="28.5" customHeight="1" x14ac:dyDescent="0.2">
      <c r="B9" s="415"/>
      <c r="C9" s="407" t="s">
        <v>164</v>
      </c>
      <c r="D9" s="139"/>
      <c r="E9" s="139"/>
      <c r="F9" s="140"/>
      <c r="G9" s="141"/>
      <c r="H9" s="142"/>
    </row>
    <row r="10" spans="1:8" ht="28.5" customHeight="1" x14ac:dyDescent="0.2">
      <c r="B10" s="415"/>
      <c r="C10" s="408"/>
      <c r="D10" s="139"/>
      <c r="E10" s="139"/>
      <c r="F10" s="140"/>
      <c r="G10" s="141"/>
      <c r="H10" s="142"/>
    </row>
    <row r="11" spans="1:8" ht="28.5" customHeight="1" x14ac:dyDescent="0.2">
      <c r="B11" s="415"/>
      <c r="C11" s="407" t="s">
        <v>330</v>
      </c>
      <c r="D11" s="139"/>
      <c r="E11" s="139"/>
      <c r="F11" s="140"/>
      <c r="G11" s="141"/>
      <c r="H11" s="142"/>
    </row>
    <row r="12" spans="1:8" ht="28.5" customHeight="1" x14ac:dyDescent="0.2">
      <c r="B12" s="416"/>
      <c r="C12" s="419"/>
      <c r="D12" s="139"/>
      <c r="E12" s="139"/>
      <c r="F12" s="140"/>
      <c r="G12" s="141"/>
      <c r="H12" s="142"/>
    </row>
    <row r="13" spans="1:8" ht="28.5" customHeight="1" x14ac:dyDescent="0.2">
      <c r="B13" s="418" t="s">
        <v>36</v>
      </c>
      <c r="C13" s="150" t="s">
        <v>54</v>
      </c>
      <c r="D13" s="143">
        <f>IF(COUNTA(D5:D12)=0,"",SUMIFS(D5:D12,$G$5:$G$12,$C$13))</f>
        <v>1450.2</v>
      </c>
      <c r="E13" s="143">
        <f t="shared" ref="E13:F13" si="0">IF(COUNTA(E5:E12)=0,"",SUMIFS(E5:E12,$G$5:$G$12,$C$13))</f>
        <v>2137.4</v>
      </c>
      <c r="F13" s="144">
        <f t="shared" si="0"/>
        <v>667</v>
      </c>
      <c r="G13" s="151"/>
      <c r="H13" s="151"/>
    </row>
    <row r="14" spans="1:8" ht="28.5" customHeight="1" x14ac:dyDescent="0.2">
      <c r="B14" s="419"/>
      <c r="C14" s="150" t="s">
        <v>62</v>
      </c>
      <c r="D14" s="143">
        <f>IF(COUNTA(D5:D12)=0,"",SUMIFS(D5:D12,$G$5:$G$12,$C$14))</f>
        <v>0</v>
      </c>
      <c r="E14" s="143">
        <f>IF(COUNTA(E5:E12)=0,"",SUMIFS(E5:E12,$G$5:$G$12,$C$14))</f>
        <v>0</v>
      </c>
      <c r="F14" s="144">
        <f>IF(COUNTA(F5:F12)=0,"",SUMIFS(F5:F12,$G$5:$G$12,$C$14))</f>
        <v>0</v>
      </c>
      <c r="G14" s="151"/>
      <c r="H14" s="151"/>
    </row>
    <row r="16" spans="1:8" ht="12" customHeight="1" x14ac:dyDescent="0.2">
      <c r="B16" s="413" t="s">
        <v>34</v>
      </c>
      <c r="C16" s="407" t="s">
        <v>20</v>
      </c>
      <c r="D16" s="356" t="s">
        <v>37</v>
      </c>
      <c r="E16" s="409"/>
      <c r="F16" s="357"/>
      <c r="G16" s="407" t="s">
        <v>16</v>
      </c>
    </row>
    <row r="17" spans="2:7" ht="43.5" x14ac:dyDescent="0.2">
      <c r="B17" s="413"/>
      <c r="C17" s="408"/>
      <c r="D17" s="149" t="s">
        <v>167</v>
      </c>
      <c r="E17" s="149" t="s">
        <v>168</v>
      </c>
      <c r="F17" s="149" t="s">
        <v>169</v>
      </c>
      <c r="G17" s="408"/>
    </row>
    <row r="18" spans="2:7" ht="40.5" customHeight="1" x14ac:dyDescent="0.2">
      <c r="B18" s="414" t="str">
        <f>IF(OR(ｼｰﾄ0!C4="",ｼｰﾄ0!C3=""),"",ｼｰﾄ0!C3&amp;ｼｰﾄ0!C4)</f>
        <v>千葉県関東平野南部</v>
      </c>
      <c r="C18" s="149" t="s">
        <v>50</v>
      </c>
      <c r="D18" s="152">
        <v>98</v>
      </c>
      <c r="E18" s="152"/>
      <c r="F18" s="152">
        <v>49</v>
      </c>
      <c r="G18" s="145">
        <f>IF(COUNTA(D18:F18)=0,"",SUM(D18:F18))</f>
        <v>147</v>
      </c>
    </row>
    <row r="19" spans="2:7" ht="40.5" customHeight="1" x14ac:dyDescent="0.2">
      <c r="B19" s="415"/>
      <c r="C19" s="148" t="s">
        <v>35</v>
      </c>
      <c r="D19" s="152"/>
      <c r="E19" s="152"/>
      <c r="F19" s="152"/>
      <c r="G19" s="145" t="str">
        <f>IF(COUNTA(D19:F19)=0,"",SUM(D19:F19))</f>
        <v/>
      </c>
    </row>
    <row r="20" spans="2:7" ht="40.5" customHeight="1" x14ac:dyDescent="0.2">
      <c r="B20" s="415"/>
      <c r="C20" s="149" t="s">
        <v>164</v>
      </c>
      <c r="D20" s="152"/>
      <c r="E20" s="152"/>
      <c r="F20" s="152"/>
      <c r="G20" s="145" t="str">
        <f>IF(COUNTA(D20:F20)=0,"",SUM(D20:F20))</f>
        <v/>
      </c>
    </row>
    <row r="21" spans="2:7" ht="40.5" customHeight="1" x14ac:dyDescent="0.2">
      <c r="B21" s="416"/>
      <c r="C21" s="148" t="s">
        <v>165</v>
      </c>
      <c r="D21" s="152"/>
      <c r="E21" s="152"/>
      <c r="F21" s="152"/>
      <c r="G21" s="145" t="str">
        <f>IF(COUNTA(D21:F21)=0,"",SUM(D21:F21))</f>
        <v/>
      </c>
    </row>
    <row r="22" spans="2:7" ht="53.25" customHeight="1" x14ac:dyDescent="0.2">
      <c r="B22" s="356" t="s">
        <v>166</v>
      </c>
      <c r="C22" s="357"/>
      <c r="D22" s="145">
        <f>IF(SUM(D18:D21)=0,"",SUM(D18:D21))</f>
        <v>98</v>
      </c>
      <c r="E22" s="145" t="str">
        <f>IF(SUM(E18:E21)=0,"",SUM(E18:E21))</f>
        <v/>
      </c>
      <c r="F22" s="145">
        <f>IF(SUM(F18:F21)=0,"",SUM(F18:F21))</f>
        <v>49</v>
      </c>
      <c r="G22" s="145">
        <f>IF(SUM(G18:G21)=0,"",SUM(G18:G21))</f>
        <v>147</v>
      </c>
    </row>
    <row r="23" spans="2:7" ht="12" customHeight="1" x14ac:dyDescent="0.2">
      <c r="B23" s="153"/>
      <c r="C23" s="153"/>
      <c r="D23" s="154"/>
      <c r="E23" s="154"/>
      <c r="F23" s="154"/>
      <c r="G23" s="154"/>
    </row>
    <row r="24" spans="2:7" ht="12" customHeight="1" x14ac:dyDescent="0.2">
      <c r="B24" s="406" t="s">
        <v>329</v>
      </c>
      <c r="C24" s="407" t="s">
        <v>20</v>
      </c>
      <c r="D24" s="356" t="s">
        <v>37</v>
      </c>
      <c r="E24" s="409"/>
      <c r="F24" s="357"/>
      <c r="G24" s="407" t="s">
        <v>16</v>
      </c>
    </row>
    <row r="25" spans="2:7" ht="43.5" x14ac:dyDescent="0.2">
      <c r="B25" s="406"/>
      <c r="C25" s="408"/>
      <c r="D25" s="149" t="s">
        <v>167</v>
      </c>
      <c r="E25" s="149" t="s">
        <v>168</v>
      </c>
      <c r="F25" s="149" t="s">
        <v>169</v>
      </c>
      <c r="G25" s="408"/>
    </row>
    <row r="26" spans="2:7" ht="40.5" customHeight="1" x14ac:dyDescent="0.2">
      <c r="B26" s="410" t="s">
        <v>525</v>
      </c>
      <c r="C26" s="149" t="s">
        <v>50</v>
      </c>
      <c r="D26" s="152">
        <v>1</v>
      </c>
      <c r="E26" s="152"/>
      <c r="F26" s="152">
        <v>2</v>
      </c>
      <c r="G26" s="145">
        <f>IF(COUNTA(D26:F26)=0,"",SUM(D26:F26))</f>
        <v>3</v>
      </c>
    </row>
    <row r="27" spans="2:7" ht="40.5" customHeight="1" x14ac:dyDescent="0.2">
      <c r="B27" s="411"/>
      <c r="C27" s="148" t="s">
        <v>35</v>
      </c>
      <c r="D27" s="152"/>
      <c r="E27" s="152"/>
      <c r="F27" s="152"/>
      <c r="G27" s="145" t="str">
        <f>IF(COUNTA(D27:F27)=0,"",SUM(D27:F27))</f>
        <v/>
      </c>
    </row>
    <row r="28" spans="2:7" ht="40.5" customHeight="1" x14ac:dyDescent="0.2">
      <c r="B28" s="411"/>
      <c r="C28" s="149" t="s">
        <v>164</v>
      </c>
      <c r="D28" s="152"/>
      <c r="E28" s="152"/>
      <c r="F28" s="152"/>
      <c r="G28" s="145" t="str">
        <f>IF(COUNTA(D28:F28)=0,"",SUM(D28:F28))</f>
        <v/>
      </c>
    </row>
    <row r="29" spans="2:7" ht="40.5" customHeight="1" x14ac:dyDescent="0.2">
      <c r="B29" s="412"/>
      <c r="C29" s="148" t="s">
        <v>165</v>
      </c>
      <c r="D29" s="152"/>
      <c r="E29" s="152"/>
      <c r="F29" s="152"/>
      <c r="G29" s="145" t="str">
        <f>IF(COUNTA(D29:F29)=0,"",SUM(D29:F29))</f>
        <v/>
      </c>
    </row>
    <row r="30" spans="2:7" ht="53.25" customHeight="1" x14ac:dyDescent="0.2">
      <c r="B30" s="356" t="s">
        <v>166</v>
      </c>
      <c r="C30" s="357"/>
      <c r="D30" s="145">
        <f>IF(SUM(D26:D29)=0,"",SUM(D26:D29))</f>
        <v>1</v>
      </c>
      <c r="E30" s="145" t="str">
        <f>IF(SUM(E26:E29)=0,"",SUM(E26:E29))</f>
        <v/>
      </c>
      <c r="F30" s="145">
        <f>IF(SUM(F26:F29)=0,"",SUM(F26:F29))</f>
        <v>2</v>
      </c>
      <c r="G30" s="145">
        <f>IF(SUM(G26:G29)=0,"",SUM(G26:G29))</f>
        <v>3</v>
      </c>
    </row>
  </sheetData>
  <mergeCells count="21">
    <mergeCell ref="D3:H3"/>
    <mergeCell ref="C3:C4"/>
    <mergeCell ref="B3:B4"/>
    <mergeCell ref="B13:B14"/>
    <mergeCell ref="C5:C6"/>
    <mergeCell ref="C7:C8"/>
    <mergeCell ref="C9:C10"/>
    <mergeCell ref="C11:C12"/>
    <mergeCell ref="B5:B12"/>
    <mergeCell ref="D16:F16"/>
    <mergeCell ref="G16:G17"/>
    <mergeCell ref="B22:C22"/>
    <mergeCell ref="B16:B17"/>
    <mergeCell ref="C16:C17"/>
    <mergeCell ref="B18:B21"/>
    <mergeCell ref="B30:C30"/>
    <mergeCell ref="B24:B25"/>
    <mergeCell ref="C24:C25"/>
    <mergeCell ref="D24:F24"/>
    <mergeCell ref="G24:G25"/>
    <mergeCell ref="B26:B29"/>
  </mergeCells>
  <phoneticPr fontId="5"/>
  <conditionalFormatting sqref="G5">
    <cfRule type="colorScale" priority="1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G5:G12" xr:uid="{00000000-0002-0000-0900-000000000000}">
      <formula1>$C$13:$C$14</formula1>
    </dataValidation>
    <dataValidation allowBlank="1" showInputMessage="1" showErrorMessage="1" prompt="水準点数は数値だけをご記入ください。_x000a__x000a_" sqref="F5:F12" xr:uid="{00000000-0002-0000-0900-000001000000}"/>
    <dataValidation allowBlank="1" showInputMessage="1" showErrorMessage="1" prompt="測量距離は数値だけをご記入ください。_x000a_" sqref="D5:D12" xr:uid="{00000000-0002-0000-0900-000002000000}"/>
    <dataValidation allowBlank="1" showInputMessage="1" showErrorMessage="1" prompt="測量面積は数値だけをご記入ください。_x000a__x000a__x000a_" sqref="E5:E12" xr:uid="{00000000-0002-0000-0900-000003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21:F21 D29:F29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20 D28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19:F19 D27:F27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20:F20 E28:F28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18:F18 D26:F26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70" zoomScaleNormal="70" zoomScaleSheetLayoutView="100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G6" sqref="G6"/>
    </sheetView>
  </sheetViews>
  <sheetFormatPr defaultColWidth="9" defaultRowHeight="14.5" x14ac:dyDescent="0.2"/>
  <cols>
    <col min="1" max="1" width="8.6328125" style="103" hidden="1" customWidth="1"/>
    <col min="2" max="2" width="7.36328125" style="102" customWidth="1"/>
    <col min="3" max="3" width="5.90625" style="164" customWidth="1"/>
    <col min="4" max="4" width="11.36328125" style="102" customWidth="1"/>
    <col min="5" max="5" width="7.6328125" style="165" bestFit="1" customWidth="1"/>
    <col min="6" max="6" width="5.6328125" style="102" customWidth="1"/>
    <col min="7" max="7" width="10.7265625" style="102" customWidth="1"/>
    <col min="8" max="8" width="7.6328125" style="165" customWidth="1"/>
    <col min="9" max="9" width="5.6328125" style="102" customWidth="1"/>
    <col min="10" max="10" width="10.7265625" style="102" customWidth="1"/>
    <col min="11" max="11" width="7.6328125" style="165" customWidth="1"/>
    <col min="12" max="12" width="5.6328125" style="102" customWidth="1"/>
    <col min="13" max="13" width="10.7265625" style="102" customWidth="1"/>
    <col min="14" max="14" width="7.6328125" style="165" customWidth="1"/>
    <col min="15" max="15" width="5.6328125" style="102" customWidth="1"/>
    <col min="16" max="16" width="10.7265625" style="102" customWidth="1"/>
    <col min="17" max="17" width="7.6328125" style="165" customWidth="1"/>
    <col min="18" max="18" width="7.90625" style="102" customWidth="1"/>
    <col min="19" max="19" width="10.7265625" style="102" customWidth="1"/>
    <col min="20" max="20" width="7.6328125" style="102" customWidth="1"/>
    <col min="21" max="31" width="5.6328125" style="102" customWidth="1"/>
    <col min="32" max="16384" width="9" style="102"/>
  </cols>
  <sheetData>
    <row r="1" spans="1:21" ht="17.5" x14ac:dyDescent="0.2">
      <c r="B1" s="71" t="s">
        <v>716</v>
      </c>
    </row>
    <row r="2" spans="1:21" ht="20.149999999999999" customHeight="1" x14ac:dyDescent="0.2">
      <c r="B2" s="439" t="s">
        <v>223</v>
      </c>
      <c r="C2" s="447" t="s">
        <v>224</v>
      </c>
      <c r="D2" s="424" t="s">
        <v>63</v>
      </c>
      <c r="E2" s="166" t="s">
        <v>176</v>
      </c>
      <c r="F2" s="167"/>
      <c r="G2" s="168"/>
      <c r="H2" s="166" t="s">
        <v>219</v>
      </c>
      <c r="I2" s="167"/>
      <c r="J2" s="168"/>
      <c r="K2" s="166" t="s">
        <v>229</v>
      </c>
      <c r="L2" s="167"/>
      <c r="M2" s="168"/>
      <c r="N2" s="169" t="s">
        <v>334</v>
      </c>
      <c r="O2" s="167"/>
      <c r="P2" s="168"/>
      <c r="Q2" s="169" t="s">
        <v>342</v>
      </c>
      <c r="R2" s="169"/>
      <c r="S2" s="169"/>
    </row>
    <row r="3" spans="1:21" ht="25.5" customHeight="1" x14ac:dyDescent="0.2">
      <c r="A3" s="103" t="s">
        <v>479</v>
      </c>
      <c r="B3" s="440"/>
      <c r="C3" s="447"/>
      <c r="D3" s="425"/>
      <c r="E3" s="170" t="s">
        <v>64</v>
      </c>
      <c r="F3" s="171" t="s">
        <v>264</v>
      </c>
      <c r="G3" s="172"/>
      <c r="H3" s="170" t="s">
        <v>65</v>
      </c>
      <c r="I3" s="171" t="s">
        <v>264</v>
      </c>
      <c r="J3" s="172"/>
      <c r="K3" s="170" t="s">
        <v>66</v>
      </c>
      <c r="L3" s="171" t="s">
        <v>264</v>
      </c>
      <c r="M3" s="172"/>
      <c r="N3" s="170" t="s">
        <v>67</v>
      </c>
      <c r="O3" s="171" t="s">
        <v>264</v>
      </c>
      <c r="P3" s="172"/>
      <c r="Q3" s="170" t="s">
        <v>64</v>
      </c>
      <c r="R3" s="171" t="s">
        <v>264</v>
      </c>
      <c r="S3" s="173"/>
    </row>
    <row r="4" spans="1:21" ht="27.75" customHeight="1" x14ac:dyDescent="0.2">
      <c r="B4" s="441"/>
      <c r="C4" s="447"/>
      <c r="D4" s="426"/>
      <c r="E4" s="174" t="s">
        <v>68</v>
      </c>
      <c r="F4" s="175" t="s">
        <v>266</v>
      </c>
      <c r="G4" s="176" t="s">
        <v>221</v>
      </c>
      <c r="H4" s="174" t="s">
        <v>68</v>
      </c>
      <c r="I4" s="175" t="s">
        <v>265</v>
      </c>
      <c r="J4" s="176" t="s">
        <v>69</v>
      </c>
      <c r="K4" s="174" t="s">
        <v>68</v>
      </c>
      <c r="L4" s="175" t="s">
        <v>265</v>
      </c>
      <c r="M4" s="176" t="s">
        <v>69</v>
      </c>
      <c r="N4" s="174" t="s">
        <v>68</v>
      </c>
      <c r="O4" s="175" t="s">
        <v>265</v>
      </c>
      <c r="P4" s="176" t="s">
        <v>69</v>
      </c>
      <c r="Q4" s="174" t="s">
        <v>68</v>
      </c>
      <c r="R4" s="175" t="s">
        <v>265</v>
      </c>
      <c r="S4" s="176" t="s">
        <v>69</v>
      </c>
    </row>
    <row r="5" spans="1:21" ht="21.75" customHeight="1" x14ac:dyDescent="0.2">
      <c r="B5" s="424" t="str">
        <f>ｼｰﾄ0!$C$4</f>
        <v>関東平野南部</v>
      </c>
      <c r="C5" s="420" t="s">
        <v>526</v>
      </c>
      <c r="D5" s="177" t="s">
        <v>222</v>
      </c>
      <c r="E5" s="155">
        <v>176</v>
      </c>
      <c r="F5" s="156">
        <v>23.879000000000001</v>
      </c>
      <c r="G5" s="156">
        <v>8.6999999999999993</v>
      </c>
      <c r="H5" s="155">
        <v>168</v>
      </c>
      <c r="I5" s="156">
        <v>21.661999999999999</v>
      </c>
      <c r="J5" s="156">
        <v>7.9066299999999989</v>
      </c>
      <c r="K5" s="155">
        <v>168</v>
      </c>
      <c r="L5" s="156">
        <v>21.122</v>
      </c>
      <c r="M5" s="156">
        <v>7.7306520000000001</v>
      </c>
      <c r="N5" s="155">
        <v>160</v>
      </c>
      <c r="O5" s="156">
        <v>20.451000000000001</v>
      </c>
      <c r="P5" s="156">
        <v>7.4646150000000002</v>
      </c>
      <c r="Q5" s="178">
        <v>159</v>
      </c>
      <c r="R5" s="179">
        <v>20.568999999999999</v>
      </c>
      <c r="S5" s="179">
        <v>7.5076849999999995</v>
      </c>
    </row>
    <row r="6" spans="1:21" ht="21.75" customHeight="1" x14ac:dyDescent="0.2">
      <c r="B6" s="425"/>
      <c r="C6" s="421"/>
      <c r="D6" s="177" t="s">
        <v>19</v>
      </c>
      <c r="E6" s="155">
        <v>64</v>
      </c>
      <c r="F6" s="156">
        <v>3.9830000000000001</v>
      </c>
      <c r="G6" s="156">
        <v>1.5</v>
      </c>
      <c r="H6" s="155">
        <v>63</v>
      </c>
      <c r="I6" s="156">
        <v>4.2050000000000001</v>
      </c>
      <c r="J6" s="156">
        <v>1.5348250000000001</v>
      </c>
      <c r="K6" s="155">
        <v>60</v>
      </c>
      <c r="L6" s="156">
        <v>3.794</v>
      </c>
      <c r="M6" s="156">
        <v>1.3886039999999999</v>
      </c>
      <c r="N6" s="155">
        <v>59</v>
      </c>
      <c r="O6" s="156">
        <v>3.8010000000000002</v>
      </c>
      <c r="P6" s="156">
        <v>1.387365</v>
      </c>
      <c r="Q6" s="178">
        <v>64</v>
      </c>
      <c r="R6" s="179">
        <v>3.7989999999999999</v>
      </c>
      <c r="S6" s="179">
        <v>1.3866350000000001</v>
      </c>
    </row>
    <row r="7" spans="1:21" ht="21.75" customHeight="1" x14ac:dyDescent="0.2">
      <c r="B7" s="425"/>
      <c r="C7" s="421"/>
      <c r="D7" s="177" t="s">
        <v>18</v>
      </c>
      <c r="E7" s="155">
        <v>118</v>
      </c>
      <c r="F7" s="156">
        <v>46.031999999999996</v>
      </c>
      <c r="G7" s="156">
        <v>16.8</v>
      </c>
      <c r="H7" s="155">
        <v>118</v>
      </c>
      <c r="I7" s="156">
        <v>43.997999999999998</v>
      </c>
      <c r="J7" s="156">
        <v>16.059269999999998</v>
      </c>
      <c r="K7" s="155">
        <v>118</v>
      </c>
      <c r="L7" s="156">
        <v>41.968000000000004</v>
      </c>
      <c r="M7" s="156">
        <v>15.360288000000001</v>
      </c>
      <c r="N7" s="155">
        <v>112</v>
      </c>
      <c r="O7" s="156">
        <v>40.901000000000003</v>
      </c>
      <c r="P7" s="156">
        <v>14.928865000000002</v>
      </c>
      <c r="Q7" s="178">
        <v>112</v>
      </c>
      <c r="R7" s="179">
        <v>39.417000000000002</v>
      </c>
      <c r="S7" s="179">
        <v>14.387205</v>
      </c>
      <c r="U7" s="180"/>
    </row>
    <row r="8" spans="1:21" ht="21.75" customHeight="1" x14ac:dyDescent="0.2">
      <c r="B8" s="425"/>
      <c r="C8" s="421"/>
      <c r="D8" s="177" t="s">
        <v>199</v>
      </c>
      <c r="E8" s="155">
        <v>241</v>
      </c>
      <c r="F8" s="156">
        <v>27.518999999999998</v>
      </c>
      <c r="G8" s="156">
        <v>10</v>
      </c>
      <c r="H8" s="155">
        <v>229</v>
      </c>
      <c r="I8" s="156">
        <v>26.838000000000001</v>
      </c>
      <c r="J8" s="156">
        <v>9.7958700000000007</v>
      </c>
      <c r="K8" s="155">
        <v>228</v>
      </c>
      <c r="L8" s="156">
        <v>22.561</v>
      </c>
      <c r="M8" s="156">
        <v>8.2573259999999991</v>
      </c>
      <c r="N8" s="155">
        <v>218</v>
      </c>
      <c r="O8" s="156">
        <v>20.416</v>
      </c>
      <c r="P8" s="156">
        <v>7.4518399999999998</v>
      </c>
      <c r="Q8" s="178">
        <v>198</v>
      </c>
      <c r="R8" s="179">
        <v>18.506</v>
      </c>
      <c r="S8" s="179">
        <v>6.754690000000001</v>
      </c>
    </row>
    <row r="9" spans="1:21" ht="21.75" customHeight="1" x14ac:dyDescent="0.2">
      <c r="B9" s="425"/>
      <c r="C9" s="421"/>
      <c r="D9" s="77" t="s">
        <v>51</v>
      </c>
      <c r="E9" s="155">
        <v>39</v>
      </c>
      <c r="F9" s="156">
        <v>3.5030000000000001</v>
      </c>
      <c r="G9" s="156">
        <v>1.3</v>
      </c>
      <c r="H9" s="155">
        <v>37</v>
      </c>
      <c r="I9" s="156">
        <v>3.1120000000000001</v>
      </c>
      <c r="J9" s="156">
        <v>1.1358800000000002</v>
      </c>
      <c r="K9" s="155">
        <v>37</v>
      </c>
      <c r="L9" s="156">
        <v>2.8279999999999998</v>
      </c>
      <c r="M9" s="156">
        <v>1.035048</v>
      </c>
      <c r="N9" s="155">
        <v>38</v>
      </c>
      <c r="O9" s="156">
        <v>2.6850000000000001</v>
      </c>
      <c r="P9" s="156">
        <v>0.98002499999999992</v>
      </c>
      <c r="Q9" s="178">
        <v>39</v>
      </c>
      <c r="R9" s="179">
        <v>3.4710000000000001</v>
      </c>
      <c r="S9" s="179">
        <v>1.266915</v>
      </c>
    </row>
    <row r="10" spans="1:21" ht="26.25" customHeight="1" x14ac:dyDescent="0.2">
      <c r="B10" s="426"/>
      <c r="C10" s="422"/>
      <c r="D10" s="77" t="s">
        <v>245</v>
      </c>
      <c r="E10" s="157">
        <f t="shared" ref="E10:G10" si="0">IF(COUNT(E5:E9)&gt;=1,SUM(E5:E9),"")</f>
        <v>638</v>
      </c>
      <c r="F10" s="158">
        <f t="shared" ref="F10" si="1">IF(COUNT(F5:F9)&gt;=1,SUM(F5:F9),"")</f>
        <v>104.91600000000001</v>
      </c>
      <c r="G10" s="158">
        <f t="shared" si="0"/>
        <v>38.299999999999997</v>
      </c>
      <c r="H10" s="157">
        <f t="shared" ref="H10:J10" si="2">IF(COUNT(H5:H9)&gt;=1,SUM(H5:H9),"")</f>
        <v>615</v>
      </c>
      <c r="I10" s="159">
        <f t="shared" ref="I10" si="3">IF(COUNT(I5:I9)&gt;=1,SUM(I5:I9),"")</f>
        <v>99.814999999999998</v>
      </c>
      <c r="J10" s="159">
        <f t="shared" si="2"/>
        <v>36.432474999999997</v>
      </c>
      <c r="K10" s="157">
        <f t="shared" ref="K10:M10" si="4">IF(COUNT(K5:K9)&gt;=1,SUM(K5:K9),"")</f>
        <v>611</v>
      </c>
      <c r="L10" s="158">
        <f t="shared" ref="L10" si="5">IF(COUNT(L5:L9)&gt;=1,SUM(L5:L9),"")</f>
        <v>92.272999999999996</v>
      </c>
      <c r="M10" s="158">
        <f t="shared" si="4"/>
        <v>33.771917999999999</v>
      </c>
      <c r="N10" s="157">
        <f t="shared" ref="N10:S10" si="6">IF(COUNT(N5:N9)&gt;=1,SUM(N5:N9),"")</f>
        <v>587</v>
      </c>
      <c r="O10" s="158">
        <f t="shared" ref="O10" si="7">IF(COUNT(O5:O9)&gt;=1,SUM(O5:O9),"")</f>
        <v>88.254000000000005</v>
      </c>
      <c r="P10" s="158">
        <f t="shared" si="6"/>
        <v>32.212710000000001</v>
      </c>
      <c r="Q10" s="157">
        <f t="shared" si="6"/>
        <v>572</v>
      </c>
      <c r="R10" s="158">
        <f t="shared" si="6"/>
        <v>85.762</v>
      </c>
      <c r="S10" s="158">
        <f t="shared" si="6"/>
        <v>31.303130000000003</v>
      </c>
    </row>
    <row r="11" spans="1:21" ht="21.75" customHeight="1" x14ac:dyDescent="0.2">
      <c r="B11" s="424" t="str">
        <f>ｼｰﾄ0!$C$4</f>
        <v>関東平野南部</v>
      </c>
      <c r="C11" s="449" t="s">
        <v>527</v>
      </c>
      <c r="D11" s="177" t="s">
        <v>198</v>
      </c>
      <c r="E11" s="77">
        <v>55</v>
      </c>
      <c r="F11" s="156">
        <v>6.5679999999999996</v>
      </c>
      <c r="G11" s="156">
        <v>2.4</v>
      </c>
      <c r="H11" s="77">
        <v>53</v>
      </c>
      <c r="I11" s="156">
        <v>6.3730000000000002</v>
      </c>
      <c r="J11" s="156">
        <v>2.3261449999999999</v>
      </c>
      <c r="K11" s="77">
        <v>52</v>
      </c>
      <c r="L11" s="156">
        <v>6.2489999999999997</v>
      </c>
      <c r="M11" s="156">
        <v>2.287134</v>
      </c>
      <c r="N11" s="77">
        <v>52</v>
      </c>
      <c r="O11" s="156">
        <v>6.3440000000000003</v>
      </c>
      <c r="P11" s="156">
        <v>2.3155600000000001</v>
      </c>
      <c r="Q11" s="178">
        <v>49</v>
      </c>
      <c r="R11" s="179">
        <v>6.41</v>
      </c>
      <c r="S11" s="179">
        <v>2.3396500000000002</v>
      </c>
    </row>
    <row r="12" spans="1:21" ht="21.75" customHeight="1" x14ac:dyDescent="0.2">
      <c r="B12" s="425"/>
      <c r="C12" s="450"/>
      <c r="D12" s="177" t="s">
        <v>19</v>
      </c>
      <c r="E12" s="77">
        <v>15</v>
      </c>
      <c r="F12" s="156">
        <v>0.59899999999999998</v>
      </c>
      <c r="G12" s="156">
        <v>0.2</v>
      </c>
      <c r="H12" s="77">
        <v>14</v>
      </c>
      <c r="I12" s="156">
        <v>0.57899999999999996</v>
      </c>
      <c r="J12" s="156">
        <v>0.211335</v>
      </c>
      <c r="K12" s="77">
        <v>14</v>
      </c>
      <c r="L12" s="156">
        <v>0.57599999999999996</v>
      </c>
      <c r="M12" s="156">
        <v>0.21081599999999998</v>
      </c>
      <c r="N12" s="77">
        <v>13</v>
      </c>
      <c r="O12" s="156">
        <v>0.54100000000000004</v>
      </c>
      <c r="P12" s="156">
        <v>0.197465</v>
      </c>
      <c r="Q12" s="178">
        <v>13</v>
      </c>
      <c r="R12" s="179">
        <v>0.53</v>
      </c>
      <c r="S12" s="179">
        <v>0.19345000000000001</v>
      </c>
    </row>
    <row r="13" spans="1:21" ht="21.75" customHeight="1" x14ac:dyDescent="0.2">
      <c r="B13" s="425"/>
      <c r="C13" s="450"/>
      <c r="D13" s="177" t="s">
        <v>18</v>
      </c>
      <c r="E13" s="77">
        <v>70</v>
      </c>
      <c r="F13" s="156">
        <v>48.220999999999997</v>
      </c>
      <c r="G13" s="156">
        <v>17.600000000000001</v>
      </c>
      <c r="H13" s="77">
        <v>67</v>
      </c>
      <c r="I13" s="156">
        <v>47.300000000000004</v>
      </c>
      <c r="J13" s="156">
        <v>17.264500000000002</v>
      </c>
      <c r="K13" s="77">
        <v>63</v>
      </c>
      <c r="L13" s="156">
        <v>47.857999999999997</v>
      </c>
      <c r="M13" s="156">
        <v>17.516027999999999</v>
      </c>
      <c r="N13" s="77">
        <v>61</v>
      </c>
      <c r="O13" s="156">
        <v>44.795000000000002</v>
      </c>
      <c r="P13" s="156">
        <v>16.350175</v>
      </c>
      <c r="Q13" s="178">
        <v>56</v>
      </c>
      <c r="R13" s="179">
        <v>40.838999999999999</v>
      </c>
      <c r="S13" s="179">
        <v>14.906234999999999</v>
      </c>
    </row>
    <row r="14" spans="1:21" ht="21.75" customHeight="1" x14ac:dyDescent="0.2">
      <c r="B14" s="425"/>
      <c r="C14" s="450"/>
      <c r="D14" s="177" t="s">
        <v>199</v>
      </c>
      <c r="E14" s="77">
        <v>65</v>
      </c>
      <c r="F14" s="156">
        <v>7.5750000000000002</v>
      </c>
      <c r="G14" s="156">
        <v>2.8</v>
      </c>
      <c r="H14" s="77">
        <v>62</v>
      </c>
      <c r="I14" s="156">
        <v>8.0739999999999998</v>
      </c>
      <c r="J14" s="156">
        <v>2.9470099999999997</v>
      </c>
      <c r="K14" s="77">
        <v>61</v>
      </c>
      <c r="L14" s="156">
        <v>6.077</v>
      </c>
      <c r="M14" s="156">
        <v>2.2241819999999999</v>
      </c>
      <c r="N14" s="77">
        <v>63</v>
      </c>
      <c r="O14" s="156">
        <v>6.9059999999999997</v>
      </c>
      <c r="P14" s="156">
        <v>2.5206900000000001</v>
      </c>
      <c r="Q14" s="178">
        <v>61</v>
      </c>
      <c r="R14" s="179">
        <v>8.2650000000000006</v>
      </c>
      <c r="S14" s="179">
        <v>3.0167250000000005</v>
      </c>
    </row>
    <row r="15" spans="1:21" ht="21.75" customHeight="1" x14ac:dyDescent="0.2">
      <c r="B15" s="425"/>
      <c r="C15" s="450"/>
      <c r="D15" s="77" t="s">
        <v>51</v>
      </c>
      <c r="E15" s="77">
        <v>7</v>
      </c>
      <c r="F15" s="156">
        <v>0.68300000000000005</v>
      </c>
      <c r="G15" s="156">
        <v>0.2</v>
      </c>
      <c r="H15" s="77">
        <v>7</v>
      </c>
      <c r="I15" s="156">
        <v>0.66100000000000003</v>
      </c>
      <c r="J15" s="156">
        <v>0.24126500000000001</v>
      </c>
      <c r="K15" s="77">
        <v>7</v>
      </c>
      <c r="L15" s="156">
        <v>0.65100000000000002</v>
      </c>
      <c r="M15" s="156">
        <v>0.23826600000000003</v>
      </c>
      <c r="N15" s="77">
        <v>7</v>
      </c>
      <c r="O15" s="156">
        <v>0.72</v>
      </c>
      <c r="P15" s="156">
        <v>0.26280000000000003</v>
      </c>
      <c r="Q15" s="178">
        <v>7</v>
      </c>
      <c r="R15" s="179">
        <v>0.76900000000000002</v>
      </c>
      <c r="S15" s="179">
        <v>0.28068500000000002</v>
      </c>
    </row>
    <row r="16" spans="1:21" ht="26.25" customHeight="1" x14ac:dyDescent="0.2">
      <c r="B16" s="426"/>
      <c r="C16" s="451"/>
      <c r="D16" s="77" t="s">
        <v>246</v>
      </c>
      <c r="E16" s="157">
        <f t="shared" ref="E16:G16" si="8">IF(COUNT(E11:E15)&gt;=1,SUM(E11:E15),"")</f>
        <v>212</v>
      </c>
      <c r="F16" s="158">
        <f t="shared" ref="F16" si="9">IF(COUNT(F11:F15)&gt;=1,SUM(F11:F15),"")</f>
        <v>63.646000000000001</v>
      </c>
      <c r="G16" s="158">
        <f t="shared" si="8"/>
        <v>23.200000000000003</v>
      </c>
      <c r="H16" s="157">
        <f t="shared" ref="H16:S16" si="10">IF(COUNT(H11:H15)&gt;=1,SUM(H11:H15),"")</f>
        <v>203</v>
      </c>
      <c r="I16" s="159">
        <f t="shared" si="10"/>
        <v>62.987000000000002</v>
      </c>
      <c r="J16" s="159">
        <f t="shared" si="10"/>
        <v>22.990254999999998</v>
      </c>
      <c r="K16" s="157">
        <f t="shared" si="10"/>
        <v>197</v>
      </c>
      <c r="L16" s="158">
        <f t="shared" si="10"/>
        <v>61.410999999999994</v>
      </c>
      <c r="M16" s="158">
        <f t="shared" si="10"/>
        <v>22.476425999999996</v>
      </c>
      <c r="N16" s="157">
        <f t="shared" si="10"/>
        <v>196</v>
      </c>
      <c r="O16" s="158">
        <f t="shared" si="10"/>
        <v>59.305999999999997</v>
      </c>
      <c r="P16" s="158">
        <f t="shared" si="10"/>
        <v>21.64669</v>
      </c>
      <c r="Q16" s="157">
        <f t="shared" si="10"/>
        <v>186</v>
      </c>
      <c r="R16" s="158">
        <f t="shared" si="10"/>
        <v>56.812999999999995</v>
      </c>
      <c r="S16" s="158">
        <f t="shared" si="10"/>
        <v>20.736744999999999</v>
      </c>
    </row>
    <row r="17" spans="2:19" ht="21.75" customHeight="1" x14ac:dyDescent="0.2">
      <c r="B17" s="424" t="str">
        <f>ｼｰﾄ0!$C$4</f>
        <v>関東平野南部</v>
      </c>
      <c r="C17" s="420" t="s">
        <v>528</v>
      </c>
      <c r="D17" s="177" t="s">
        <v>198</v>
      </c>
      <c r="E17" s="77">
        <v>83</v>
      </c>
      <c r="F17" s="156">
        <v>6.4820000000000002</v>
      </c>
      <c r="G17" s="156">
        <v>2.4</v>
      </c>
      <c r="H17" s="77">
        <v>79</v>
      </c>
      <c r="I17" s="156">
        <v>5.5058135616438353</v>
      </c>
      <c r="J17" s="156">
        <v>2.0096219500000001</v>
      </c>
      <c r="K17" s="77">
        <v>78</v>
      </c>
      <c r="L17" s="156">
        <v>4.9664288797814207</v>
      </c>
      <c r="M17" s="156">
        <v>1.8177129700000001</v>
      </c>
      <c r="N17" s="77">
        <v>70</v>
      </c>
      <c r="O17" s="156">
        <v>5.1770000000000005</v>
      </c>
      <c r="P17" s="156">
        <v>1.8896050000000002</v>
      </c>
      <c r="Q17" s="181">
        <v>74</v>
      </c>
      <c r="R17" s="179">
        <v>5.3</v>
      </c>
      <c r="S17" s="179">
        <v>1.9</v>
      </c>
    </row>
    <row r="18" spans="2:19" ht="21.75" customHeight="1" x14ac:dyDescent="0.2">
      <c r="B18" s="425"/>
      <c r="C18" s="442"/>
      <c r="D18" s="177" t="s">
        <v>19</v>
      </c>
      <c r="E18" s="77">
        <v>17</v>
      </c>
      <c r="F18" s="156">
        <v>0.76700000000000002</v>
      </c>
      <c r="G18" s="156">
        <v>0.3</v>
      </c>
      <c r="H18" s="77">
        <v>17</v>
      </c>
      <c r="I18" s="156">
        <v>0.67263778082191783</v>
      </c>
      <c r="J18" s="156">
        <v>0.24551279000000001</v>
      </c>
      <c r="K18" s="77">
        <v>17</v>
      </c>
      <c r="L18" s="156">
        <v>0.55380183060109289</v>
      </c>
      <c r="M18" s="156">
        <v>0.20269147000000001</v>
      </c>
      <c r="N18" s="77">
        <v>17</v>
      </c>
      <c r="O18" s="156">
        <v>0.53</v>
      </c>
      <c r="P18" s="156">
        <v>0.19345000000000001</v>
      </c>
      <c r="Q18" s="181">
        <v>17</v>
      </c>
      <c r="R18" s="179">
        <v>0.5</v>
      </c>
      <c r="S18" s="179">
        <v>0.2</v>
      </c>
    </row>
    <row r="19" spans="2:19" ht="21.75" customHeight="1" x14ac:dyDescent="0.2">
      <c r="B19" s="425"/>
      <c r="C19" s="442"/>
      <c r="D19" s="177" t="s">
        <v>18</v>
      </c>
      <c r="E19" s="77">
        <v>196</v>
      </c>
      <c r="F19" s="156">
        <v>45.023000000000003</v>
      </c>
      <c r="G19" s="156">
        <v>16.399999999999999</v>
      </c>
      <c r="H19" s="77">
        <v>193</v>
      </c>
      <c r="I19" s="156">
        <v>48.368963452054793</v>
      </c>
      <c r="J19" s="156">
        <v>17.654671660000002</v>
      </c>
      <c r="K19" s="77">
        <v>205</v>
      </c>
      <c r="L19" s="156">
        <v>47.800345464480877</v>
      </c>
      <c r="M19" s="156">
        <v>17.49492644</v>
      </c>
      <c r="N19" s="77">
        <v>186</v>
      </c>
      <c r="O19" s="156">
        <v>47.55</v>
      </c>
      <c r="P19" s="156">
        <v>17.35575</v>
      </c>
      <c r="Q19" s="181">
        <v>184</v>
      </c>
      <c r="R19" s="179">
        <v>44.6</v>
      </c>
      <c r="S19" s="179">
        <v>16.2</v>
      </c>
    </row>
    <row r="20" spans="2:19" ht="21.75" customHeight="1" x14ac:dyDescent="0.2">
      <c r="B20" s="425"/>
      <c r="C20" s="442"/>
      <c r="D20" s="177" t="s">
        <v>199</v>
      </c>
      <c r="E20" s="77">
        <v>522</v>
      </c>
      <c r="F20" s="156">
        <v>43.320999999999998</v>
      </c>
      <c r="G20" s="156">
        <v>15.8</v>
      </c>
      <c r="H20" s="77">
        <v>506</v>
      </c>
      <c r="I20" s="156">
        <v>38.504152821917806</v>
      </c>
      <c r="J20" s="156">
        <v>14.05401578</v>
      </c>
      <c r="K20" s="77">
        <v>490</v>
      </c>
      <c r="L20" s="156">
        <v>31.801111366120217</v>
      </c>
      <c r="M20" s="156">
        <v>11.639206759999999</v>
      </c>
      <c r="N20" s="77">
        <v>479</v>
      </c>
      <c r="O20" s="156">
        <v>37.972999999999999</v>
      </c>
      <c r="P20" s="156">
        <v>13.860145000000001</v>
      </c>
      <c r="Q20" s="181">
        <v>491</v>
      </c>
      <c r="R20" s="179">
        <v>34.6</v>
      </c>
      <c r="S20" s="179">
        <v>12.6</v>
      </c>
    </row>
    <row r="21" spans="2:19" ht="21.75" customHeight="1" x14ac:dyDescent="0.2">
      <c r="B21" s="425"/>
      <c r="C21" s="442"/>
      <c r="D21" s="77" t="s">
        <v>51</v>
      </c>
      <c r="E21" s="77">
        <v>40</v>
      </c>
      <c r="F21" s="156">
        <v>2.4910000000000001</v>
      </c>
      <c r="G21" s="156">
        <v>0.9</v>
      </c>
      <c r="H21" s="77">
        <v>39</v>
      </c>
      <c r="I21" s="156">
        <v>3.5329951232876713</v>
      </c>
      <c r="J21" s="156">
        <v>1.2895432200000001</v>
      </c>
      <c r="K21" s="77">
        <v>30</v>
      </c>
      <c r="L21" s="156">
        <v>3.5236765846994542</v>
      </c>
      <c r="M21" s="156">
        <v>1.2896656300000002</v>
      </c>
      <c r="N21" s="77">
        <v>38</v>
      </c>
      <c r="O21" s="156">
        <v>1.6</v>
      </c>
      <c r="P21" s="156">
        <v>0.58399999999999996</v>
      </c>
      <c r="Q21" s="181">
        <v>38</v>
      </c>
      <c r="R21" s="179">
        <v>1.3</v>
      </c>
      <c r="S21" s="179">
        <v>0.43471500000000002</v>
      </c>
    </row>
    <row r="22" spans="2:19" ht="26.25" customHeight="1" x14ac:dyDescent="0.2">
      <c r="B22" s="426"/>
      <c r="C22" s="443"/>
      <c r="D22" s="77" t="s">
        <v>247</v>
      </c>
      <c r="E22" s="160">
        <f t="shared" ref="E22:G22" si="11">IF(COUNT(E17:E21)&gt;=1,SUM(E17:E21),"")</f>
        <v>858</v>
      </c>
      <c r="F22" s="161">
        <f t="shared" ref="F22" si="12">IF(COUNT(F17:F21)&gt;=1,SUM(F17:F21),"")</f>
        <v>98.084000000000003</v>
      </c>
      <c r="G22" s="161">
        <f t="shared" si="11"/>
        <v>35.799999999999997</v>
      </c>
      <c r="H22" s="160">
        <f t="shared" ref="H22:Q22" si="13">IF(COUNT(H17:H21)&gt;=1,SUM(H17:H21),"")</f>
        <v>834</v>
      </c>
      <c r="I22" s="162">
        <f t="shared" si="13"/>
        <v>96.584562739726024</v>
      </c>
      <c r="J22" s="162">
        <f t="shared" si="13"/>
        <v>35.2533654</v>
      </c>
      <c r="K22" s="160">
        <f t="shared" si="13"/>
        <v>820</v>
      </c>
      <c r="L22" s="161">
        <f t="shared" si="13"/>
        <v>88.645364125683059</v>
      </c>
      <c r="M22" s="161">
        <f t="shared" si="13"/>
        <v>32.444203270000003</v>
      </c>
      <c r="N22" s="160">
        <f t="shared" si="13"/>
        <v>790</v>
      </c>
      <c r="O22" s="161">
        <f t="shared" si="13"/>
        <v>92.829999999999984</v>
      </c>
      <c r="P22" s="161">
        <f t="shared" si="13"/>
        <v>33.882950000000008</v>
      </c>
      <c r="Q22" s="157">
        <f t="shared" si="13"/>
        <v>804</v>
      </c>
      <c r="R22" s="158">
        <f>IF(COUNT(R17:R21)&gt;=1,SUM(R17:R21),"")</f>
        <v>86.3</v>
      </c>
      <c r="S22" s="158">
        <f>IF(COUNT(S17:S21)&gt;=1,SUM(S17:S21),"")</f>
        <v>31.334714999999999</v>
      </c>
    </row>
    <row r="23" spans="2:19" ht="22.5" customHeight="1" x14ac:dyDescent="0.2">
      <c r="B23" s="424" t="str">
        <f>ｼｰﾄ0!$C$4</f>
        <v>関東平野南部</v>
      </c>
      <c r="C23" s="420" t="s">
        <v>529</v>
      </c>
      <c r="D23" s="177" t="s">
        <v>198</v>
      </c>
      <c r="E23" s="77">
        <v>40</v>
      </c>
      <c r="F23" s="156">
        <v>2.3090000000000002</v>
      </c>
      <c r="G23" s="156">
        <v>0.8</v>
      </c>
      <c r="H23" s="77">
        <v>41</v>
      </c>
      <c r="I23" s="156">
        <v>2.2890000000000001</v>
      </c>
      <c r="J23" s="156">
        <v>0.83548500000000003</v>
      </c>
      <c r="K23" s="77">
        <v>41</v>
      </c>
      <c r="L23" s="156">
        <v>2.2330000000000001</v>
      </c>
      <c r="M23" s="156">
        <v>0.81727800000000006</v>
      </c>
      <c r="N23" s="77">
        <v>44</v>
      </c>
      <c r="O23" s="156">
        <v>2.2890000000000001</v>
      </c>
      <c r="P23" s="156">
        <v>0.83548500000000003</v>
      </c>
      <c r="Q23" s="181">
        <v>39</v>
      </c>
      <c r="R23" s="179">
        <v>2.206</v>
      </c>
      <c r="S23" s="179">
        <v>0.80518999999999996</v>
      </c>
    </row>
    <row r="24" spans="2:19" ht="22.5" customHeight="1" x14ac:dyDescent="0.2">
      <c r="B24" s="425"/>
      <c r="C24" s="442"/>
      <c r="D24" s="177" t="s">
        <v>19</v>
      </c>
      <c r="E24" s="77">
        <v>32</v>
      </c>
      <c r="F24" s="156">
        <v>1.7450000000000001</v>
      </c>
      <c r="G24" s="156">
        <v>0.6</v>
      </c>
      <c r="H24" s="77">
        <v>32</v>
      </c>
      <c r="I24" s="156">
        <v>1.748</v>
      </c>
      <c r="J24" s="156">
        <v>0.63802000000000003</v>
      </c>
      <c r="K24" s="77">
        <v>34</v>
      </c>
      <c r="L24" s="156">
        <v>1.6180000000000001</v>
      </c>
      <c r="M24" s="156">
        <v>0.59218799999999994</v>
      </c>
      <c r="N24" s="77">
        <v>31</v>
      </c>
      <c r="O24" s="156">
        <v>1.645</v>
      </c>
      <c r="P24" s="156">
        <v>0.60042499999999999</v>
      </c>
      <c r="Q24" s="181">
        <v>31</v>
      </c>
      <c r="R24" s="179">
        <v>1.151</v>
      </c>
      <c r="S24" s="179">
        <v>0.42011500000000002</v>
      </c>
    </row>
    <row r="25" spans="2:19" ht="22.5" customHeight="1" x14ac:dyDescent="0.2">
      <c r="B25" s="425"/>
      <c r="C25" s="442"/>
      <c r="D25" s="177" t="s">
        <v>18</v>
      </c>
      <c r="E25" s="77">
        <v>79</v>
      </c>
      <c r="F25" s="156">
        <v>29.373000000000001</v>
      </c>
      <c r="G25" s="156">
        <v>10.7</v>
      </c>
      <c r="H25" s="77">
        <v>78</v>
      </c>
      <c r="I25" s="156">
        <v>27.483000000000001</v>
      </c>
      <c r="J25" s="156">
        <v>10.031295</v>
      </c>
      <c r="K25" s="77">
        <v>72</v>
      </c>
      <c r="L25" s="156">
        <v>27.501999999999999</v>
      </c>
      <c r="M25" s="156">
        <v>10.065732000000001</v>
      </c>
      <c r="N25" s="77">
        <v>75</v>
      </c>
      <c r="O25" s="156">
        <v>25.96</v>
      </c>
      <c r="P25" s="156">
        <v>9.4754000000000005</v>
      </c>
      <c r="Q25" s="181">
        <v>74</v>
      </c>
      <c r="R25" s="179">
        <v>24.663</v>
      </c>
      <c r="S25" s="179">
        <v>9.0019950000000009</v>
      </c>
    </row>
    <row r="26" spans="2:19" ht="22.5" customHeight="1" x14ac:dyDescent="0.2">
      <c r="B26" s="425"/>
      <c r="C26" s="442"/>
      <c r="D26" s="177" t="s">
        <v>199</v>
      </c>
      <c r="E26" s="77">
        <v>318</v>
      </c>
      <c r="F26" s="156">
        <v>18.552</v>
      </c>
      <c r="G26" s="156">
        <v>6.8</v>
      </c>
      <c r="H26" s="77">
        <v>321</v>
      </c>
      <c r="I26" s="156">
        <v>18.588999999999999</v>
      </c>
      <c r="J26" s="156">
        <v>6.7849849999999998</v>
      </c>
      <c r="K26" s="77">
        <v>308</v>
      </c>
      <c r="L26" s="156">
        <v>14.483000000000001</v>
      </c>
      <c r="M26" s="156">
        <v>5.3007780000000002</v>
      </c>
      <c r="N26" s="77">
        <v>307</v>
      </c>
      <c r="O26" s="156">
        <v>16.760000000000002</v>
      </c>
      <c r="P26" s="156">
        <v>6.1174000000000008</v>
      </c>
      <c r="Q26" s="181">
        <v>301</v>
      </c>
      <c r="R26" s="179">
        <v>17.331</v>
      </c>
      <c r="S26" s="179">
        <v>6.3258149999999995</v>
      </c>
    </row>
    <row r="27" spans="2:19" ht="22.5" customHeight="1" x14ac:dyDescent="0.2">
      <c r="B27" s="425"/>
      <c r="C27" s="442"/>
      <c r="D27" s="77" t="s">
        <v>51</v>
      </c>
      <c r="E27" s="77">
        <v>31</v>
      </c>
      <c r="F27" s="156">
        <v>3.5539999999999998</v>
      </c>
      <c r="G27" s="156">
        <v>1.3</v>
      </c>
      <c r="H27" s="77">
        <v>33</v>
      </c>
      <c r="I27" s="156">
        <v>3.1920000000000002</v>
      </c>
      <c r="J27" s="156">
        <v>1.1650800000000001</v>
      </c>
      <c r="K27" s="77">
        <v>32</v>
      </c>
      <c r="L27" s="156">
        <v>3.4319999999999999</v>
      </c>
      <c r="M27" s="156">
        <v>1.2561120000000001</v>
      </c>
      <c r="N27" s="77">
        <v>30</v>
      </c>
      <c r="O27" s="156">
        <v>3.4809999999999999</v>
      </c>
      <c r="P27" s="156">
        <v>1.2705649999999999</v>
      </c>
      <c r="Q27" s="181">
        <v>30</v>
      </c>
      <c r="R27" s="179">
        <v>3.4180000000000001</v>
      </c>
      <c r="S27" s="179">
        <v>1.2475700000000003</v>
      </c>
    </row>
    <row r="28" spans="2:19" ht="25.5" customHeight="1" x14ac:dyDescent="0.2">
      <c r="B28" s="426"/>
      <c r="C28" s="443"/>
      <c r="D28" s="77" t="s">
        <v>248</v>
      </c>
      <c r="E28" s="160">
        <f t="shared" ref="E28:G28" si="14">IF(COUNT(E23:E27)&gt;=1,SUM(E23:E27),"")</f>
        <v>500</v>
      </c>
      <c r="F28" s="161">
        <f t="shared" ref="F28" si="15">IF(COUNT(F23:F27)&gt;=1,SUM(F23:F27),"")</f>
        <v>55.533000000000001</v>
      </c>
      <c r="G28" s="161">
        <f t="shared" si="14"/>
        <v>20.2</v>
      </c>
      <c r="H28" s="160">
        <f t="shared" ref="H28:S28" si="16">IF(COUNT(H23:H27)&gt;=1,SUM(H23:H27),"")</f>
        <v>505</v>
      </c>
      <c r="I28" s="162">
        <f t="shared" si="16"/>
        <v>53.300999999999995</v>
      </c>
      <c r="J28" s="162">
        <f t="shared" si="16"/>
        <v>19.454864999999998</v>
      </c>
      <c r="K28" s="160">
        <f t="shared" si="16"/>
        <v>487</v>
      </c>
      <c r="L28" s="161">
        <f t="shared" si="16"/>
        <v>49.268000000000001</v>
      </c>
      <c r="M28" s="161">
        <f t="shared" si="16"/>
        <v>18.032088000000002</v>
      </c>
      <c r="N28" s="160">
        <f t="shared" si="16"/>
        <v>487</v>
      </c>
      <c r="O28" s="161">
        <f t="shared" si="16"/>
        <v>50.135000000000005</v>
      </c>
      <c r="P28" s="161">
        <f t="shared" si="16"/>
        <v>18.299275000000002</v>
      </c>
      <c r="Q28" s="157">
        <f t="shared" si="16"/>
        <v>475</v>
      </c>
      <c r="R28" s="158">
        <f t="shared" si="16"/>
        <v>48.768999999999998</v>
      </c>
      <c r="S28" s="158">
        <f t="shared" si="16"/>
        <v>17.800685000000001</v>
      </c>
    </row>
    <row r="29" spans="2:19" ht="21.75" customHeight="1" x14ac:dyDescent="0.2">
      <c r="B29" s="424" t="str">
        <f>ｼｰﾄ0!$C$4</f>
        <v>関東平野南部</v>
      </c>
      <c r="C29" s="420" t="s">
        <v>530</v>
      </c>
      <c r="D29" s="177" t="s">
        <v>198</v>
      </c>
      <c r="E29" s="77">
        <v>79</v>
      </c>
      <c r="F29" s="156">
        <v>11.557</v>
      </c>
      <c r="G29" s="156">
        <v>4.2</v>
      </c>
      <c r="H29" s="77">
        <v>73</v>
      </c>
      <c r="I29" s="156">
        <v>9.6709999999999994</v>
      </c>
      <c r="J29" s="156">
        <v>3.5299149999999999</v>
      </c>
      <c r="K29" s="77">
        <v>75</v>
      </c>
      <c r="L29" s="156">
        <v>8.3989999999999991</v>
      </c>
      <c r="M29" s="156">
        <v>3.0740339999999997</v>
      </c>
      <c r="N29" s="77">
        <v>75</v>
      </c>
      <c r="O29" s="156">
        <v>8.2530000000000001</v>
      </c>
      <c r="P29" s="156">
        <v>3.0123450000000003</v>
      </c>
      <c r="Q29" s="181">
        <v>77</v>
      </c>
      <c r="R29" s="179">
        <v>8.44</v>
      </c>
      <c r="S29" s="179">
        <v>3.0806</v>
      </c>
    </row>
    <row r="30" spans="2:19" ht="21.75" customHeight="1" x14ac:dyDescent="0.2">
      <c r="B30" s="425"/>
      <c r="C30" s="421"/>
      <c r="D30" s="177" t="s">
        <v>19</v>
      </c>
      <c r="E30" s="77">
        <v>69</v>
      </c>
      <c r="F30" s="156">
        <v>3.5230000000000001</v>
      </c>
      <c r="G30" s="156">
        <v>1.3</v>
      </c>
      <c r="H30" s="77">
        <v>69</v>
      </c>
      <c r="I30" s="156">
        <v>3.3690000000000002</v>
      </c>
      <c r="J30" s="156">
        <v>1.2296850000000001</v>
      </c>
      <c r="K30" s="77">
        <v>68</v>
      </c>
      <c r="L30" s="156">
        <v>3.0230000000000001</v>
      </c>
      <c r="M30" s="156">
        <v>1.1064180000000001</v>
      </c>
      <c r="N30" s="77">
        <v>62</v>
      </c>
      <c r="O30" s="156">
        <v>2.5150000000000001</v>
      </c>
      <c r="P30" s="156">
        <v>0.91797499999999999</v>
      </c>
      <c r="Q30" s="181">
        <v>62</v>
      </c>
      <c r="R30" s="179">
        <v>2.645</v>
      </c>
      <c r="S30" s="179">
        <v>0.96542499999999998</v>
      </c>
    </row>
    <row r="31" spans="2:19" ht="21.75" customHeight="1" x14ac:dyDescent="0.2">
      <c r="B31" s="425"/>
      <c r="C31" s="421"/>
      <c r="D31" s="177" t="s">
        <v>18</v>
      </c>
      <c r="E31" s="77">
        <v>218</v>
      </c>
      <c r="F31" s="156">
        <v>75.531000000000006</v>
      </c>
      <c r="G31" s="156">
        <v>27.6</v>
      </c>
      <c r="H31" s="77">
        <v>207</v>
      </c>
      <c r="I31" s="156">
        <v>71.829000000000008</v>
      </c>
      <c r="J31" s="156">
        <v>26.217585000000003</v>
      </c>
      <c r="K31" s="77">
        <v>214</v>
      </c>
      <c r="L31" s="156">
        <v>68.947000000000003</v>
      </c>
      <c r="M31" s="156">
        <v>25.234602000000002</v>
      </c>
      <c r="N31" s="77">
        <v>209</v>
      </c>
      <c r="O31" s="156">
        <v>67.001000000000005</v>
      </c>
      <c r="P31" s="156">
        <v>24.455365</v>
      </c>
      <c r="Q31" s="181">
        <v>220</v>
      </c>
      <c r="R31" s="179">
        <v>65.834000000000003</v>
      </c>
      <c r="S31" s="179">
        <v>24.029409999999999</v>
      </c>
    </row>
    <row r="32" spans="2:19" ht="21.75" customHeight="1" x14ac:dyDescent="0.2">
      <c r="B32" s="425"/>
      <c r="C32" s="421"/>
      <c r="D32" s="177" t="s">
        <v>199</v>
      </c>
      <c r="E32" s="77">
        <v>311</v>
      </c>
      <c r="F32" s="156">
        <v>18.149999999999999</v>
      </c>
      <c r="G32" s="156">
        <v>6.8</v>
      </c>
      <c r="H32" s="77">
        <v>293</v>
      </c>
      <c r="I32" s="156">
        <v>18.323</v>
      </c>
      <c r="J32" s="156">
        <v>6.6878950000000001</v>
      </c>
      <c r="K32" s="77">
        <v>291</v>
      </c>
      <c r="L32" s="156">
        <v>14.909000000000001</v>
      </c>
      <c r="M32" s="156">
        <v>5.4566940000000006</v>
      </c>
      <c r="N32" s="77">
        <v>271</v>
      </c>
      <c r="O32" s="156">
        <v>15.455</v>
      </c>
      <c r="P32" s="156">
        <v>5.6410749999999998</v>
      </c>
      <c r="Q32" s="181">
        <v>287</v>
      </c>
      <c r="R32" s="179">
        <v>14.855</v>
      </c>
      <c r="S32" s="179">
        <v>5.4220749999999995</v>
      </c>
    </row>
    <row r="33" spans="2:19" ht="21.75" customHeight="1" x14ac:dyDescent="0.2">
      <c r="B33" s="425"/>
      <c r="C33" s="421"/>
      <c r="D33" s="77" t="s">
        <v>51</v>
      </c>
      <c r="E33" s="77">
        <v>54</v>
      </c>
      <c r="F33" s="156">
        <v>3.2429999999999999</v>
      </c>
      <c r="G33" s="156">
        <v>1.2</v>
      </c>
      <c r="H33" s="77">
        <v>53</v>
      </c>
      <c r="I33" s="156">
        <v>2.956</v>
      </c>
      <c r="J33" s="156">
        <v>1.07894</v>
      </c>
      <c r="K33" s="77">
        <v>51</v>
      </c>
      <c r="L33" s="156">
        <v>2.8210000000000002</v>
      </c>
      <c r="M33" s="156">
        <v>1.032486</v>
      </c>
      <c r="N33" s="77">
        <v>60</v>
      </c>
      <c r="O33" s="156">
        <v>3.2440000000000002</v>
      </c>
      <c r="P33" s="156">
        <v>1.1840600000000001</v>
      </c>
      <c r="Q33" s="181">
        <v>59</v>
      </c>
      <c r="R33" s="179">
        <v>3.52</v>
      </c>
      <c r="S33" s="179">
        <v>1.2847999999999999</v>
      </c>
    </row>
    <row r="34" spans="2:19" ht="25.5" customHeight="1" x14ac:dyDescent="0.2">
      <c r="B34" s="426"/>
      <c r="C34" s="422"/>
      <c r="D34" s="182" t="s">
        <v>249</v>
      </c>
      <c r="E34" s="160">
        <f t="shared" ref="E34:G34" si="17">IF(COUNT(E29:E33)&gt;=1,SUM(E29:E33),"")</f>
        <v>731</v>
      </c>
      <c r="F34" s="161">
        <f t="shared" ref="F34" si="18">IF(COUNT(F29:F33)&gt;=1,SUM(F29:F33),"")</f>
        <v>112.00399999999999</v>
      </c>
      <c r="G34" s="161">
        <f t="shared" si="17"/>
        <v>41.1</v>
      </c>
      <c r="H34" s="160">
        <f t="shared" ref="H34:S34" si="19">IF(COUNT(H29:H33)&gt;=1,SUM(H29:H33),"")</f>
        <v>695</v>
      </c>
      <c r="I34" s="162">
        <f t="shared" si="19"/>
        <v>106.14800000000001</v>
      </c>
      <c r="J34" s="162">
        <f t="shared" si="19"/>
        <v>38.744020000000006</v>
      </c>
      <c r="K34" s="160">
        <f t="shared" si="19"/>
        <v>699</v>
      </c>
      <c r="L34" s="161">
        <f t="shared" si="19"/>
        <v>98.099000000000004</v>
      </c>
      <c r="M34" s="161">
        <f t="shared" si="19"/>
        <v>35.904234000000002</v>
      </c>
      <c r="N34" s="160">
        <f t="shared" si="19"/>
        <v>677</v>
      </c>
      <c r="O34" s="161">
        <f t="shared" si="19"/>
        <v>96.468000000000004</v>
      </c>
      <c r="P34" s="161">
        <f t="shared" si="19"/>
        <v>35.210820000000005</v>
      </c>
      <c r="Q34" s="157">
        <f t="shared" si="19"/>
        <v>705</v>
      </c>
      <c r="R34" s="158">
        <f t="shared" si="19"/>
        <v>95.293999999999997</v>
      </c>
      <c r="S34" s="158">
        <f t="shared" si="19"/>
        <v>34.782309999999995</v>
      </c>
    </row>
    <row r="35" spans="2:19" ht="21.75" customHeight="1" x14ac:dyDescent="0.2">
      <c r="B35" s="424" t="str">
        <f>ｼｰﾄ0!$C$4</f>
        <v>関東平野南部</v>
      </c>
      <c r="C35" s="420"/>
      <c r="D35" s="177" t="s">
        <v>198</v>
      </c>
      <c r="E35" s="77"/>
      <c r="F35" s="156"/>
      <c r="G35" s="156"/>
      <c r="H35" s="77"/>
      <c r="I35" s="156"/>
      <c r="J35" s="156"/>
      <c r="K35" s="77"/>
      <c r="L35" s="156"/>
      <c r="M35" s="156"/>
      <c r="N35" s="77"/>
      <c r="O35" s="156"/>
      <c r="P35" s="156"/>
      <c r="Q35" s="160"/>
      <c r="R35" s="156"/>
      <c r="S35" s="156"/>
    </row>
    <row r="36" spans="2:19" ht="21.75" customHeight="1" x14ac:dyDescent="0.2">
      <c r="B36" s="425"/>
      <c r="C36" s="421"/>
      <c r="D36" s="177" t="s">
        <v>19</v>
      </c>
      <c r="E36" s="77"/>
      <c r="F36" s="156"/>
      <c r="G36" s="156"/>
      <c r="H36" s="77"/>
      <c r="I36" s="156"/>
      <c r="J36" s="156"/>
      <c r="K36" s="77"/>
      <c r="L36" s="156"/>
      <c r="M36" s="156"/>
      <c r="N36" s="77"/>
      <c r="O36" s="156"/>
      <c r="P36" s="156"/>
      <c r="Q36" s="160"/>
      <c r="R36" s="156"/>
      <c r="S36" s="156"/>
    </row>
    <row r="37" spans="2:19" ht="21.75" customHeight="1" x14ac:dyDescent="0.2">
      <c r="B37" s="425"/>
      <c r="C37" s="421"/>
      <c r="D37" s="177" t="s">
        <v>18</v>
      </c>
      <c r="E37" s="77"/>
      <c r="F37" s="156"/>
      <c r="G37" s="156"/>
      <c r="H37" s="77"/>
      <c r="I37" s="156"/>
      <c r="J37" s="156"/>
      <c r="K37" s="77"/>
      <c r="L37" s="156"/>
      <c r="M37" s="156"/>
      <c r="N37" s="77"/>
      <c r="O37" s="156"/>
      <c r="P37" s="156"/>
      <c r="Q37" s="160"/>
      <c r="R37" s="156"/>
      <c r="S37" s="156"/>
    </row>
    <row r="38" spans="2:19" ht="21.75" customHeight="1" x14ac:dyDescent="0.2">
      <c r="B38" s="425"/>
      <c r="C38" s="421"/>
      <c r="D38" s="177" t="s">
        <v>199</v>
      </c>
      <c r="E38" s="77"/>
      <c r="F38" s="156"/>
      <c r="G38" s="156"/>
      <c r="H38" s="77"/>
      <c r="I38" s="156"/>
      <c r="J38" s="156"/>
      <c r="K38" s="77"/>
      <c r="L38" s="156"/>
      <c r="M38" s="156"/>
      <c r="N38" s="77"/>
      <c r="O38" s="156"/>
      <c r="P38" s="156"/>
      <c r="Q38" s="160"/>
      <c r="R38" s="156"/>
      <c r="S38" s="156"/>
    </row>
    <row r="39" spans="2:19" ht="21.75" customHeight="1" x14ac:dyDescent="0.2">
      <c r="B39" s="425"/>
      <c r="C39" s="421"/>
      <c r="D39" s="77" t="s">
        <v>51</v>
      </c>
      <c r="E39" s="77"/>
      <c r="F39" s="156"/>
      <c r="G39" s="156"/>
      <c r="H39" s="77"/>
      <c r="I39" s="156"/>
      <c r="J39" s="156"/>
      <c r="K39" s="77"/>
      <c r="L39" s="156"/>
      <c r="M39" s="156"/>
      <c r="N39" s="77"/>
      <c r="O39" s="156"/>
      <c r="P39" s="156"/>
      <c r="Q39" s="160"/>
      <c r="R39" s="156"/>
      <c r="S39" s="156"/>
    </row>
    <row r="40" spans="2:19" ht="25.5" customHeight="1" x14ac:dyDescent="0.2">
      <c r="B40" s="426"/>
      <c r="C40" s="422"/>
      <c r="D40" s="77" t="s">
        <v>250</v>
      </c>
      <c r="E40" s="160" t="str">
        <f t="shared" ref="E40:G40" si="20">IF(COUNT(E35:E39)&gt;=1,SUM(E35:E39),"")</f>
        <v/>
      </c>
      <c r="F40" s="161" t="str">
        <f t="shared" ref="F40" si="21">IF(COUNT(F35:F39)&gt;=1,SUM(F35:F39),"")</f>
        <v/>
      </c>
      <c r="G40" s="161" t="str">
        <f t="shared" si="20"/>
        <v/>
      </c>
      <c r="H40" s="160" t="str">
        <f t="shared" ref="H40:S40" si="22">IF(COUNT(H35:H39)&gt;=1,SUM(H35:H39),"")</f>
        <v/>
      </c>
      <c r="I40" s="162" t="str">
        <f t="shared" si="22"/>
        <v/>
      </c>
      <c r="J40" s="162" t="str">
        <f t="shared" si="22"/>
        <v/>
      </c>
      <c r="K40" s="160" t="str">
        <f t="shared" si="22"/>
        <v/>
      </c>
      <c r="L40" s="161" t="str">
        <f t="shared" si="22"/>
        <v/>
      </c>
      <c r="M40" s="161" t="str">
        <f t="shared" si="22"/>
        <v/>
      </c>
      <c r="N40" s="160" t="str">
        <f t="shared" si="22"/>
        <v/>
      </c>
      <c r="O40" s="161" t="str">
        <f t="shared" si="22"/>
        <v/>
      </c>
      <c r="P40" s="161" t="str">
        <f t="shared" si="22"/>
        <v/>
      </c>
      <c r="Q40" s="160" t="str">
        <f t="shared" si="22"/>
        <v/>
      </c>
      <c r="R40" s="161" t="str">
        <f t="shared" si="22"/>
        <v/>
      </c>
      <c r="S40" s="161" t="str">
        <f t="shared" si="22"/>
        <v/>
      </c>
    </row>
    <row r="41" spans="2:19" ht="21.75" customHeight="1" x14ac:dyDescent="0.2">
      <c r="B41" s="424" t="str">
        <f>ｼｰﾄ0!$C$4</f>
        <v>関東平野南部</v>
      </c>
      <c r="C41" s="420"/>
      <c r="D41" s="177" t="s">
        <v>198</v>
      </c>
      <c r="E41" s="77"/>
      <c r="F41" s="156"/>
      <c r="G41" s="156"/>
      <c r="H41" s="77"/>
      <c r="I41" s="156"/>
      <c r="J41" s="156"/>
      <c r="K41" s="77"/>
      <c r="L41" s="156"/>
      <c r="M41" s="156"/>
      <c r="N41" s="77"/>
      <c r="O41" s="156"/>
      <c r="P41" s="156"/>
      <c r="Q41" s="160"/>
      <c r="R41" s="156"/>
      <c r="S41" s="156"/>
    </row>
    <row r="42" spans="2:19" ht="21.75" customHeight="1" x14ac:dyDescent="0.2">
      <c r="B42" s="425"/>
      <c r="C42" s="442"/>
      <c r="D42" s="177" t="s">
        <v>19</v>
      </c>
      <c r="E42" s="77"/>
      <c r="F42" s="156"/>
      <c r="G42" s="156"/>
      <c r="H42" s="77"/>
      <c r="I42" s="156"/>
      <c r="J42" s="156"/>
      <c r="K42" s="77"/>
      <c r="L42" s="156"/>
      <c r="M42" s="156"/>
      <c r="N42" s="77"/>
      <c r="O42" s="156"/>
      <c r="P42" s="156"/>
      <c r="Q42" s="160"/>
      <c r="R42" s="156"/>
      <c r="S42" s="156"/>
    </row>
    <row r="43" spans="2:19" ht="21.75" customHeight="1" x14ac:dyDescent="0.2">
      <c r="B43" s="425"/>
      <c r="C43" s="442"/>
      <c r="D43" s="177" t="s">
        <v>18</v>
      </c>
      <c r="E43" s="77"/>
      <c r="F43" s="156"/>
      <c r="G43" s="156"/>
      <c r="H43" s="77"/>
      <c r="I43" s="156"/>
      <c r="J43" s="156"/>
      <c r="K43" s="77"/>
      <c r="L43" s="156"/>
      <c r="M43" s="156"/>
      <c r="N43" s="77"/>
      <c r="O43" s="156"/>
      <c r="P43" s="156"/>
      <c r="Q43" s="160"/>
      <c r="R43" s="156"/>
      <c r="S43" s="156"/>
    </row>
    <row r="44" spans="2:19" ht="21.75" customHeight="1" x14ac:dyDescent="0.2">
      <c r="B44" s="425"/>
      <c r="C44" s="442"/>
      <c r="D44" s="177" t="s">
        <v>199</v>
      </c>
      <c r="E44" s="77"/>
      <c r="F44" s="156"/>
      <c r="G44" s="156"/>
      <c r="H44" s="77"/>
      <c r="I44" s="156"/>
      <c r="J44" s="156"/>
      <c r="K44" s="77"/>
      <c r="L44" s="156"/>
      <c r="M44" s="156"/>
      <c r="N44" s="77"/>
      <c r="O44" s="156"/>
      <c r="P44" s="156"/>
      <c r="Q44" s="160"/>
      <c r="R44" s="156"/>
      <c r="S44" s="156"/>
    </row>
    <row r="45" spans="2:19" ht="21.75" customHeight="1" x14ac:dyDescent="0.2">
      <c r="B45" s="425"/>
      <c r="C45" s="442"/>
      <c r="D45" s="77" t="s">
        <v>51</v>
      </c>
      <c r="E45" s="77"/>
      <c r="F45" s="156"/>
      <c r="G45" s="156"/>
      <c r="H45" s="77"/>
      <c r="I45" s="156"/>
      <c r="J45" s="156"/>
      <c r="K45" s="77"/>
      <c r="L45" s="156"/>
      <c r="M45" s="156"/>
      <c r="N45" s="77"/>
      <c r="O45" s="156"/>
      <c r="P45" s="156"/>
      <c r="Q45" s="160"/>
      <c r="R45" s="156"/>
      <c r="S45" s="156"/>
    </row>
    <row r="46" spans="2:19" ht="23.25" customHeight="1" x14ac:dyDescent="0.2">
      <c r="B46" s="426"/>
      <c r="C46" s="443"/>
      <c r="D46" s="77" t="s">
        <v>251</v>
      </c>
      <c r="E46" s="160" t="str">
        <f t="shared" ref="E46:G46" si="23">IF(COUNT(E41:E45)&gt;=1,SUM(E41:E45),"")</f>
        <v/>
      </c>
      <c r="F46" s="161" t="str">
        <f t="shared" ref="F46" si="24">IF(COUNT(F41:F45)&gt;=1,SUM(F41:F45),"")</f>
        <v/>
      </c>
      <c r="G46" s="161" t="str">
        <f t="shared" si="23"/>
        <v/>
      </c>
      <c r="H46" s="160" t="str">
        <f t="shared" ref="H46:S46" si="25">IF(COUNT(H41:H45)&gt;=1,SUM(H41:H45),"")</f>
        <v/>
      </c>
      <c r="I46" s="162" t="str">
        <f t="shared" si="25"/>
        <v/>
      </c>
      <c r="J46" s="162" t="str">
        <f t="shared" si="25"/>
        <v/>
      </c>
      <c r="K46" s="160" t="str">
        <f t="shared" si="25"/>
        <v/>
      </c>
      <c r="L46" s="161" t="str">
        <f t="shared" si="25"/>
        <v/>
      </c>
      <c r="M46" s="161" t="str">
        <f t="shared" si="25"/>
        <v/>
      </c>
      <c r="N46" s="160" t="str">
        <f t="shared" si="25"/>
        <v/>
      </c>
      <c r="O46" s="161" t="str">
        <f t="shared" si="25"/>
        <v/>
      </c>
      <c r="P46" s="161" t="str">
        <f t="shared" si="25"/>
        <v/>
      </c>
      <c r="Q46" s="160" t="str">
        <f t="shared" si="25"/>
        <v/>
      </c>
      <c r="R46" s="161" t="str">
        <f t="shared" si="25"/>
        <v/>
      </c>
      <c r="S46" s="161" t="str">
        <f t="shared" si="25"/>
        <v/>
      </c>
    </row>
    <row r="47" spans="2:19" ht="21.75" customHeight="1" x14ac:dyDescent="0.2">
      <c r="B47" s="424" t="str">
        <f>ｼｰﾄ0!$C$4</f>
        <v>関東平野南部</v>
      </c>
      <c r="C47" s="420"/>
      <c r="D47" s="177" t="s">
        <v>198</v>
      </c>
      <c r="E47" s="77"/>
      <c r="F47" s="156"/>
      <c r="G47" s="156"/>
      <c r="H47" s="77"/>
      <c r="I47" s="156"/>
      <c r="J47" s="156"/>
      <c r="K47" s="155"/>
      <c r="L47" s="156"/>
      <c r="M47" s="156"/>
      <c r="N47" s="155"/>
      <c r="O47" s="156"/>
      <c r="P47" s="156"/>
      <c r="Q47" s="160"/>
      <c r="R47" s="156"/>
      <c r="S47" s="156"/>
    </row>
    <row r="48" spans="2:19" ht="21.75" customHeight="1" x14ac:dyDescent="0.2">
      <c r="B48" s="425"/>
      <c r="C48" s="421"/>
      <c r="D48" s="177" t="s">
        <v>19</v>
      </c>
      <c r="E48" s="77"/>
      <c r="F48" s="156"/>
      <c r="G48" s="156"/>
      <c r="H48" s="77"/>
      <c r="I48" s="156"/>
      <c r="J48" s="156"/>
      <c r="K48" s="155"/>
      <c r="L48" s="156"/>
      <c r="M48" s="156"/>
      <c r="N48" s="155"/>
      <c r="O48" s="156"/>
      <c r="P48" s="156"/>
      <c r="Q48" s="160"/>
      <c r="R48" s="156"/>
      <c r="S48" s="156"/>
    </row>
    <row r="49" spans="2:19" ht="21.75" customHeight="1" x14ac:dyDescent="0.2">
      <c r="B49" s="425"/>
      <c r="C49" s="421"/>
      <c r="D49" s="177" t="s">
        <v>18</v>
      </c>
      <c r="E49" s="77"/>
      <c r="F49" s="156"/>
      <c r="G49" s="156"/>
      <c r="H49" s="77"/>
      <c r="I49" s="156"/>
      <c r="J49" s="156"/>
      <c r="K49" s="155"/>
      <c r="L49" s="156"/>
      <c r="M49" s="156"/>
      <c r="N49" s="155"/>
      <c r="O49" s="156"/>
      <c r="P49" s="156"/>
      <c r="Q49" s="160"/>
      <c r="R49" s="156"/>
      <c r="S49" s="156"/>
    </row>
    <row r="50" spans="2:19" ht="21.75" customHeight="1" x14ac:dyDescent="0.2">
      <c r="B50" s="425"/>
      <c r="C50" s="421"/>
      <c r="D50" s="177" t="s">
        <v>199</v>
      </c>
      <c r="E50" s="77"/>
      <c r="F50" s="156"/>
      <c r="G50" s="156"/>
      <c r="H50" s="77"/>
      <c r="I50" s="156"/>
      <c r="J50" s="156"/>
      <c r="K50" s="155"/>
      <c r="L50" s="156"/>
      <c r="M50" s="156"/>
      <c r="N50" s="155"/>
      <c r="O50" s="156"/>
      <c r="P50" s="156"/>
      <c r="Q50" s="160"/>
      <c r="R50" s="156"/>
      <c r="S50" s="156"/>
    </row>
    <row r="51" spans="2:19" ht="21.75" customHeight="1" x14ac:dyDescent="0.2">
      <c r="B51" s="425"/>
      <c r="C51" s="421"/>
      <c r="D51" s="77" t="s">
        <v>51</v>
      </c>
      <c r="E51" s="77"/>
      <c r="F51" s="156"/>
      <c r="G51" s="156"/>
      <c r="H51" s="77"/>
      <c r="I51" s="156"/>
      <c r="J51" s="156"/>
      <c r="K51" s="155"/>
      <c r="L51" s="156"/>
      <c r="M51" s="156"/>
      <c r="N51" s="155"/>
      <c r="O51" s="156"/>
      <c r="P51" s="156"/>
      <c r="Q51" s="160"/>
      <c r="R51" s="156"/>
      <c r="S51" s="156"/>
    </row>
    <row r="52" spans="2:19" ht="26.25" customHeight="1" thickBot="1" x14ac:dyDescent="0.25">
      <c r="B52" s="448"/>
      <c r="C52" s="423"/>
      <c r="D52" s="183" t="s">
        <v>252</v>
      </c>
      <c r="E52" s="160" t="str">
        <f t="shared" ref="E52:G52" si="26">IF(COUNT(E47:E51)&gt;=1,SUM(E47:E51),"")</f>
        <v/>
      </c>
      <c r="F52" s="161" t="str">
        <f t="shared" ref="F52" si="27">IF(COUNT(F47:F51)&gt;=1,SUM(F47:F51),"")</f>
        <v/>
      </c>
      <c r="G52" s="161" t="str">
        <f t="shared" si="26"/>
        <v/>
      </c>
      <c r="H52" s="160" t="str">
        <f t="shared" ref="H52:S52" si="28">IF(COUNT(H47:H51)&gt;=1,SUM(H47:H51),"")</f>
        <v/>
      </c>
      <c r="I52" s="162" t="str">
        <f>IF(COUNT(I47:I51)&gt;=1,SUM(I47:I51),"")</f>
        <v/>
      </c>
      <c r="J52" s="162" t="str">
        <f t="shared" si="28"/>
        <v/>
      </c>
      <c r="K52" s="160" t="str">
        <f t="shared" si="28"/>
        <v/>
      </c>
      <c r="L52" s="161" t="str">
        <f t="shared" si="28"/>
        <v/>
      </c>
      <c r="M52" s="161" t="str">
        <f t="shared" si="28"/>
        <v/>
      </c>
      <c r="N52" s="160" t="str">
        <f t="shared" si="28"/>
        <v/>
      </c>
      <c r="O52" s="161" t="str">
        <f t="shared" si="28"/>
        <v/>
      </c>
      <c r="P52" s="161" t="str">
        <f t="shared" si="28"/>
        <v/>
      </c>
      <c r="Q52" s="160" t="str">
        <f t="shared" si="28"/>
        <v/>
      </c>
      <c r="R52" s="161" t="str">
        <f t="shared" si="28"/>
        <v/>
      </c>
      <c r="S52" s="161" t="str">
        <f t="shared" si="28"/>
        <v/>
      </c>
    </row>
    <row r="53" spans="2:19" ht="21.75" customHeight="1" thickTop="1" x14ac:dyDescent="0.2">
      <c r="B53" s="444" t="s">
        <v>230</v>
      </c>
      <c r="C53" s="436"/>
      <c r="D53" s="184" t="s">
        <v>198</v>
      </c>
      <c r="E53" s="163">
        <f>IF(COUNT(E5,E11,E17,E23,E29,E35,E41,E47)&gt;=1,SUM(E5,E11,E17,E23,E29,E35,E41,E47),"")</f>
        <v>433</v>
      </c>
      <c r="F53" s="163">
        <f t="shared" ref="F53:S53" si="29">IF(COUNT(F5,F11,F17,F23,F29,F35,F41,F47)&gt;=1,SUM(F5,F11,F17,F23,F29,F35,F41,F47),"")</f>
        <v>50.795000000000002</v>
      </c>
      <c r="G53" s="163">
        <f t="shared" si="29"/>
        <v>18.5</v>
      </c>
      <c r="H53" s="163">
        <f t="shared" si="29"/>
        <v>414</v>
      </c>
      <c r="I53" s="163">
        <f t="shared" si="29"/>
        <v>45.500813561643838</v>
      </c>
      <c r="J53" s="163">
        <f t="shared" si="29"/>
        <v>16.607796949999997</v>
      </c>
      <c r="K53" s="163">
        <f t="shared" si="29"/>
        <v>414</v>
      </c>
      <c r="L53" s="163">
        <f t="shared" si="29"/>
        <v>42.969428879781418</v>
      </c>
      <c r="M53" s="163">
        <f t="shared" si="29"/>
        <v>15.726810970000001</v>
      </c>
      <c r="N53" s="163">
        <f t="shared" si="29"/>
        <v>401</v>
      </c>
      <c r="O53" s="163">
        <f t="shared" si="29"/>
        <v>42.514000000000003</v>
      </c>
      <c r="P53" s="163">
        <f t="shared" si="29"/>
        <v>15.517609999999999</v>
      </c>
      <c r="Q53" s="163">
        <f t="shared" si="29"/>
        <v>398</v>
      </c>
      <c r="R53" s="163">
        <f t="shared" si="29"/>
        <v>42.924999999999997</v>
      </c>
      <c r="S53" s="163">
        <f t="shared" si="29"/>
        <v>15.633125</v>
      </c>
    </row>
    <row r="54" spans="2:19" ht="21.75" customHeight="1" x14ac:dyDescent="0.2">
      <c r="B54" s="445"/>
      <c r="C54" s="437"/>
      <c r="D54" s="177" t="s">
        <v>19</v>
      </c>
      <c r="E54" s="163">
        <f t="shared" ref="E54:S54" si="30">IF(COUNT(E6,E12,E18,E24,E30,E36,E42,E48)&gt;=1,SUM(E6,E12,E18,E24,E30,E36,E42,E48),"")</f>
        <v>197</v>
      </c>
      <c r="F54" s="163">
        <f t="shared" si="30"/>
        <v>10.617000000000001</v>
      </c>
      <c r="G54" s="163">
        <f t="shared" si="30"/>
        <v>3.9000000000000004</v>
      </c>
      <c r="H54" s="163">
        <f t="shared" si="30"/>
        <v>195</v>
      </c>
      <c r="I54" s="163">
        <f t="shared" si="30"/>
        <v>10.573637780821919</v>
      </c>
      <c r="J54" s="163">
        <f t="shared" si="30"/>
        <v>3.8593777899999999</v>
      </c>
      <c r="K54" s="163">
        <f t="shared" si="30"/>
        <v>193</v>
      </c>
      <c r="L54" s="163">
        <f t="shared" si="30"/>
        <v>9.5648018306010929</v>
      </c>
      <c r="M54" s="163">
        <f t="shared" si="30"/>
        <v>3.5007174700000001</v>
      </c>
      <c r="N54" s="163">
        <f t="shared" si="30"/>
        <v>182</v>
      </c>
      <c r="O54" s="163">
        <f t="shared" si="30"/>
        <v>9.0320000000000018</v>
      </c>
      <c r="P54" s="163">
        <f t="shared" si="30"/>
        <v>3.2966800000000003</v>
      </c>
      <c r="Q54" s="163">
        <f t="shared" si="30"/>
        <v>187</v>
      </c>
      <c r="R54" s="163">
        <f t="shared" si="30"/>
        <v>8.625</v>
      </c>
      <c r="S54" s="163">
        <f t="shared" si="30"/>
        <v>3.1656249999999995</v>
      </c>
    </row>
    <row r="55" spans="2:19" ht="21.75" customHeight="1" x14ac:dyDescent="0.2">
      <c r="B55" s="445"/>
      <c r="C55" s="437"/>
      <c r="D55" s="177" t="s">
        <v>18</v>
      </c>
      <c r="E55" s="163">
        <f t="shared" ref="E55:S55" si="31">IF(COUNT(E7,E13,E19,E25,E31,E37,E43,E49)&gt;=1,SUM(E7,E13,E19,E25,E31,E37,E43,E49),"")</f>
        <v>681</v>
      </c>
      <c r="F55" s="163">
        <f t="shared" si="31"/>
        <v>244.17999999999998</v>
      </c>
      <c r="G55" s="163">
        <f t="shared" si="31"/>
        <v>89.1</v>
      </c>
      <c r="H55" s="163">
        <f t="shared" si="31"/>
        <v>663</v>
      </c>
      <c r="I55" s="163">
        <f t="shared" si="31"/>
        <v>238.97896345205481</v>
      </c>
      <c r="J55" s="163">
        <f t="shared" si="31"/>
        <v>87.227321660000001</v>
      </c>
      <c r="K55" s="163">
        <f t="shared" si="31"/>
        <v>672</v>
      </c>
      <c r="L55" s="163">
        <f t="shared" si="31"/>
        <v>234.07534546448088</v>
      </c>
      <c r="M55" s="163">
        <f t="shared" si="31"/>
        <v>85.671576439999996</v>
      </c>
      <c r="N55" s="163">
        <f t="shared" si="31"/>
        <v>643</v>
      </c>
      <c r="O55" s="163">
        <f t="shared" si="31"/>
        <v>226.20699999999999</v>
      </c>
      <c r="P55" s="163">
        <f t="shared" si="31"/>
        <v>82.565555000000003</v>
      </c>
      <c r="Q55" s="163">
        <f t="shared" si="31"/>
        <v>646</v>
      </c>
      <c r="R55" s="163">
        <f t="shared" si="31"/>
        <v>215.35300000000001</v>
      </c>
      <c r="S55" s="163">
        <f t="shared" si="31"/>
        <v>78.524844999999999</v>
      </c>
    </row>
    <row r="56" spans="2:19" ht="21.75" customHeight="1" x14ac:dyDescent="0.2">
      <c r="B56" s="445"/>
      <c r="C56" s="437"/>
      <c r="D56" s="177" t="s">
        <v>199</v>
      </c>
      <c r="E56" s="163">
        <f t="shared" ref="E56:S56" si="32">IF(COUNT(E8,E14,E20,E26,E32,E38,E44,E50)&gt;=1,SUM(E8,E14,E20,E26,E32,E38,E44,E50),"")</f>
        <v>1457</v>
      </c>
      <c r="F56" s="163">
        <f t="shared" si="32"/>
        <v>115.11699999999999</v>
      </c>
      <c r="G56" s="163">
        <f t="shared" si="32"/>
        <v>42.199999999999996</v>
      </c>
      <c r="H56" s="163">
        <f t="shared" si="32"/>
        <v>1411</v>
      </c>
      <c r="I56" s="163">
        <f t="shared" si="32"/>
        <v>110.3281528219178</v>
      </c>
      <c r="J56" s="163">
        <f t="shared" si="32"/>
        <v>40.269775779999996</v>
      </c>
      <c r="K56" s="163">
        <f t="shared" si="32"/>
        <v>1378</v>
      </c>
      <c r="L56" s="163">
        <f t="shared" si="32"/>
        <v>89.831111366120226</v>
      </c>
      <c r="M56" s="163">
        <f t="shared" si="32"/>
        <v>32.878186759999998</v>
      </c>
      <c r="N56" s="163">
        <f t="shared" si="32"/>
        <v>1338</v>
      </c>
      <c r="O56" s="163">
        <f t="shared" si="32"/>
        <v>97.51</v>
      </c>
      <c r="P56" s="163">
        <f t="shared" si="32"/>
        <v>35.591149999999999</v>
      </c>
      <c r="Q56" s="163">
        <f t="shared" si="32"/>
        <v>1338</v>
      </c>
      <c r="R56" s="163">
        <f t="shared" si="32"/>
        <v>93.557000000000002</v>
      </c>
      <c r="S56" s="163">
        <f t="shared" si="32"/>
        <v>34.119304999999997</v>
      </c>
    </row>
    <row r="57" spans="2:19" ht="21.75" customHeight="1" x14ac:dyDescent="0.2">
      <c r="B57" s="445"/>
      <c r="C57" s="437"/>
      <c r="D57" s="77" t="s">
        <v>51</v>
      </c>
      <c r="E57" s="163">
        <f t="shared" ref="E57:S57" si="33">IF(COUNT(E9,E15,E21,E27,E33,E39,E45,E51)&gt;=1,SUM(E9,E15,E21,E27,E33,E39,E45,E51),"")</f>
        <v>171</v>
      </c>
      <c r="F57" s="163">
        <f t="shared" si="33"/>
        <v>13.474</v>
      </c>
      <c r="G57" s="163">
        <f t="shared" si="33"/>
        <v>4.9000000000000004</v>
      </c>
      <c r="H57" s="163">
        <f t="shared" si="33"/>
        <v>169</v>
      </c>
      <c r="I57" s="163">
        <f t="shared" si="33"/>
        <v>13.453995123287671</v>
      </c>
      <c r="J57" s="163">
        <f t="shared" si="33"/>
        <v>4.9107082200000001</v>
      </c>
      <c r="K57" s="163">
        <f t="shared" si="33"/>
        <v>157</v>
      </c>
      <c r="L57" s="163">
        <f t="shared" si="33"/>
        <v>13.255676584699454</v>
      </c>
      <c r="M57" s="163">
        <f t="shared" si="33"/>
        <v>4.8515776299999995</v>
      </c>
      <c r="N57" s="163">
        <f t="shared" si="33"/>
        <v>173</v>
      </c>
      <c r="O57" s="163">
        <f t="shared" si="33"/>
        <v>11.73</v>
      </c>
      <c r="P57" s="163">
        <f>IF(COUNT(P9,P15,P21,P27,P33,P39,P45,P51)&gt;=1,SUM(P9,P15,P21,P27,P33,P39,P45,P51),"")</f>
        <v>4.2814499999999995</v>
      </c>
      <c r="Q57" s="163">
        <f t="shared" si="33"/>
        <v>173</v>
      </c>
      <c r="R57" s="163">
        <f t="shared" si="33"/>
        <v>12.478</v>
      </c>
      <c r="S57" s="163">
        <f t="shared" si="33"/>
        <v>4.5146850000000001</v>
      </c>
    </row>
    <row r="58" spans="2:19" ht="32.25" customHeight="1" x14ac:dyDescent="0.2">
      <c r="B58" s="446"/>
      <c r="C58" s="438"/>
      <c r="D58" s="77" t="s">
        <v>220</v>
      </c>
      <c r="E58" s="161">
        <f>SUM(E53:E57)</f>
        <v>2939</v>
      </c>
      <c r="F58" s="161">
        <f t="shared" ref="F58:S58" si="34">SUM(F53:F57)</f>
        <v>434.18299999999994</v>
      </c>
      <c r="G58" s="161">
        <f t="shared" si="34"/>
        <v>158.6</v>
      </c>
      <c r="H58" s="161">
        <f t="shared" si="34"/>
        <v>2852</v>
      </c>
      <c r="I58" s="161">
        <f t="shared" si="34"/>
        <v>418.83556273972602</v>
      </c>
      <c r="J58" s="161">
        <f t="shared" si="34"/>
        <v>152.8749804</v>
      </c>
      <c r="K58" s="161">
        <f t="shared" si="34"/>
        <v>2814</v>
      </c>
      <c r="L58" s="161">
        <f t="shared" si="34"/>
        <v>389.69636412568309</v>
      </c>
      <c r="M58" s="161">
        <f t="shared" si="34"/>
        <v>142.62886927</v>
      </c>
      <c r="N58" s="161">
        <f t="shared" si="34"/>
        <v>2737</v>
      </c>
      <c r="O58" s="161">
        <f t="shared" si="34"/>
        <v>386.99299999999999</v>
      </c>
      <c r="P58" s="161">
        <f t="shared" si="34"/>
        <v>141.25244500000002</v>
      </c>
      <c r="Q58" s="161">
        <f t="shared" si="34"/>
        <v>2742</v>
      </c>
      <c r="R58" s="161">
        <f t="shared" si="34"/>
        <v>372.93800000000005</v>
      </c>
      <c r="S58" s="161">
        <f t="shared" si="34"/>
        <v>135.95758499999999</v>
      </c>
    </row>
    <row r="59" spans="2:19" x14ac:dyDescent="0.2">
      <c r="J59" s="185"/>
    </row>
    <row r="60" spans="2:19" ht="44.5" x14ac:dyDescent="0.2">
      <c r="C60" s="164" t="s">
        <v>258</v>
      </c>
      <c r="D60" s="186"/>
      <c r="E60" s="187"/>
      <c r="F60" s="185"/>
      <c r="G60" s="185" t="s">
        <v>227</v>
      </c>
      <c r="H60" s="188" t="s">
        <v>259</v>
      </c>
      <c r="I60" s="189"/>
      <c r="J60" s="189"/>
      <c r="K60" s="188"/>
      <c r="L60" s="185"/>
      <c r="M60" s="190"/>
      <c r="N60" s="434"/>
      <c r="O60" s="434"/>
      <c r="P60" s="435"/>
      <c r="Q60" s="435"/>
      <c r="R60" s="435"/>
      <c r="S60" s="435"/>
    </row>
    <row r="61" spans="2:19" ht="28.5" customHeight="1" x14ac:dyDescent="0.2">
      <c r="D61" s="81" t="s">
        <v>17</v>
      </c>
      <c r="E61" s="192" t="s">
        <v>549</v>
      </c>
      <c r="F61" s="193"/>
      <c r="G61" s="193"/>
      <c r="H61" s="194"/>
      <c r="I61" s="193"/>
      <c r="J61" s="193"/>
      <c r="K61" s="194"/>
      <c r="L61" s="193"/>
      <c r="M61" s="108"/>
      <c r="N61" s="434"/>
      <c r="O61" s="434"/>
      <c r="P61" s="435"/>
      <c r="Q61" s="435"/>
      <c r="R61" s="435"/>
      <c r="S61" s="435"/>
    </row>
    <row r="62" spans="2:19" ht="28.5" customHeight="1" x14ac:dyDescent="0.2">
      <c r="D62" s="81" t="s">
        <v>19</v>
      </c>
      <c r="E62" s="192" t="s">
        <v>550</v>
      </c>
      <c r="F62" s="193"/>
      <c r="G62" s="193"/>
      <c r="H62" s="194"/>
      <c r="I62" s="193"/>
      <c r="J62" s="193"/>
      <c r="K62" s="194"/>
      <c r="L62" s="193"/>
      <c r="M62" s="108"/>
      <c r="N62" s="434"/>
      <c r="O62" s="434"/>
      <c r="P62" s="435"/>
      <c r="Q62" s="435"/>
      <c r="R62" s="435"/>
      <c r="S62" s="435"/>
    </row>
    <row r="63" spans="2:19" ht="28.5" customHeight="1" x14ac:dyDescent="0.2">
      <c r="D63" s="81" t="s">
        <v>18</v>
      </c>
      <c r="E63" s="192" t="s">
        <v>551</v>
      </c>
      <c r="F63" s="193"/>
      <c r="G63" s="193"/>
      <c r="H63" s="194"/>
      <c r="I63" s="193"/>
      <c r="J63" s="193"/>
      <c r="K63" s="194"/>
      <c r="L63" s="193"/>
      <c r="M63" s="108"/>
      <c r="N63" s="434"/>
      <c r="O63" s="434"/>
      <c r="P63" s="435"/>
      <c r="Q63" s="435"/>
      <c r="R63" s="435"/>
      <c r="S63" s="435"/>
    </row>
    <row r="64" spans="2:19" ht="28.5" customHeight="1" x14ac:dyDescent="0.2">
      <c r="D64" s="81" t="s">
        <v>228</v>
      </c>
      <c r="E64" s="192" t="s">
        <v>551</v>
      </c>
      <c r="F64" s="193"/>
      <c r="G64" s="193"/>
      <c r="H64" s="194"/>
      <c r="I64" s="193"/>
      <c r="J64" s="193"/>
      <c r="K64" s="194"/>
      <c r="L64" s="193"/>
      <c r="M64" s="108"/>
      <c r="N64" s="434"/>
      <c r="O64" s="434"/>
      <c r="P64" s="435"/>
      <c r="Q64" s="435"/>
      <c r="R64" s="435"/>
      <c r="S64" s="435"/>
    </row>
    <row r="65" spans="4:13" ht="21" customHeight="1" x14ac:dyDescent="0.2">
      <c r="D65" s="191"/>
    </row>
    <row r="66" spans="4:13" ht="18" customHeight="1" x14ac:dyDescent="0.2">
      <c r="D66" s="102" t="s">
        <v>262</v>
      </c>
    </row>
    <row r="67" spans="4:13" ht="21" customHeight="1" x14ac:dyDescent="0.2">
      <c r="D67" s="344" t="s">
        <v>261</v>
      </c>
      <c r="E67" s="428" t="s">
        <v>531</v>
      </c>
      <c r="F67" s="429"/>
      <c r="G67" s="429"/>
      <c r="H67" s="429"/>
      <c r="I67" s="429"/>
      <c r="J67" s="429"/>
      <c r="K67" s="429"/>
      <c r="L67" s="429"/>
      <c r="M67" s="430"/>
    </row>
    <row r="68" spans="4:13" ht="23.25" customHeight="1" x14ac:dyDescent="0.2">
      <c r="D68" s="427"/>
      <c r="E68" s="428" t="s">
        <v>532</v>
      </c>
      <c r="F68" s="429"/>
      <c r="G68" s="429"/>
      <c r="H68" s="429"/>
      <c r="I68" s="429"/>
      <c r="J68" s="429"/>
      <c r="K68" s="429"/>
      <c r="L68" s="429"/>
      <c r="M68" s="430"/>
    </row>
    <row r="69" spans="4:13" ht="20.25" customHeight="1" x14ac:dyDescent="0.2">
      <c r="D69" s="427"/>
      <c r="E69" s="431"/>
      <c r="F69" s="432"/>
      <c r="G69" s="432"/>
      <c r="H69" s="432"/>
      <c r="I69" s="432"/>
      <c r="J69" s="432"/>
      <c r="K69" s="432"/>
      <c r="L69" s="432"/>
      <c r="M69" s="433"/>
    </row>
    <row r="70" spans="4:13" ht="20.25" customHeight="1" x14ac:dyDescent="0.2">
      <c r="D70" s="359"/>
      <c r="E70" s="431"/>
      <c r="F70" s="432"/>
      <c r="G70" s="432"/>
      <c r="H70" s="432"/>
      <c r="I70" s="432"/>
      <c r="J70" s="432"/>
      <c r="K70" s="432"/>
      <c r="L70" s="432"/>
      <c r="M70" s="433"/>
    </row>
  </sheetData>
  <mergeCells count="31"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C5:C10"/>
    <mergeCell ref="C47:C52"/>
    <mergeCell ref="C29:C34"/>
    <mergeCell ref="C35:C40"/>
    <mergeCell ref="D2:D4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22969827-D7C9-4FB2-B996-33F215FA47A7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5F0C-2F64-4390-92A9-0799CD0BAE8D}">
  <sheetPr codeName="Sheet54">
    <tabColor theme="0"/>
    <pageSetUpPr fitToPage="1"/>
  </sheetPr>
  <dimension ref="A1:G56"/>
  <sheetViews>
    <sheetView topLeftCell="B1" zoomScale="70" zoomScaleNormal="70" workbookViewId="0">
      <selection sqref="A1:B1"/>
    </sheetView>
  </sheetViews>
  <sheetFormatPr defaultRowHeight="13" outlineLevelRow="1" outlineLevelCol="1" x14ac:dyDescent="0.2"/>
  <cols>
    <col min="1" max="1" width="8.6328125" style="196" hidden="1" customWidth="1"/>
    <col min="2" max="2" width="66.26953125" style="196" customWidth="1"/>
    <col min="3" max="3" width="5.90625" style="196" customWidth="1"/>
    <col min="4" max="4" width="7" style="203" hidden="1" customWidth="1" outlineLevel="1"/>
    <col min="5" max="5" width="7.90625" style="204" hidden="1" customWidth="1" outlineLevel="1"/>
    <col min="6" max="6" width="53.90625" style="203" hidden="1" customWidth="1" outlineLevel="1"/>
    <col min="7" max="7" width="8.7265625" style="196" collapsed="1"/>
    <col min="8" max="16384" width="8.7265625" style="196"/>
  </cols>
  <sheetData>
    <row r="1" spans="1:6" ht="24.75" customHeight="1" x14ac:dyDescent="0.2">
      <c r="A1" s="331" t="s">
        <v>477</v>
      </c>
      <c r="B1" s="331"/>
      <c r="C1" s="195"/>
      <c r="D1" s="452" t="s">
        <v>260</v>
      </c>
      <c r="E1" s="453"/>
      <c r="F1" s="454"/>
    </row>
    <row r="2" spans="1:6" ht="15" hidden="1" customHeight="1" outlineLevel="1" x14ac:dyDescent="0.2">
      <c r="A2" s="335" t="s">
        <v>271</v>
      </c>
      <c r="B2" s="336"/>
      <c r="D2" s="197" t="s">
        <v>148</v>
      </c>
      <c r="E2" s="198"/>
      <c r="F2" s="198"/>
    </row>
    <row r="3" spans="1:6" ht="13.15" hidden="1" customHeight="1" outlineLevel="1" x14ac:dyDescent="0.2">
      <c r="A3" s="52" t="s">
        <v>272</v>
      </c>
      <c r="B3" s="53" t="s">
        <v>289</v>
      </c>
      <c r="D3" s="199"/>
      <c r="E3" s="200"/>
      <c r="F3" s="198"/>
    </row>
    <row r="4" spans="1:6" ht="13.5" hidden="1" customHeight="1" outlineLevel="1" x14ac:dyDescent="0.2">
      <c r="A4" s="52" t="s">
        <v>273</v>
      </c>
      <c r="B4" s="50" t="s">
        <v>552</v>
      </c>
      <c r="D4" s="199"/>
      <c r="E4" s="201" t="s">
        <v>70</v>
      </c>
      <c r="F4" s="202" t="s">
        <v>208</v>
      </c>
    </row>
    <row r="5" spans="1:6" ht="13.5" hidden="1" customHeight="1" outlineLevel="1" x14ac:dyDescent="0.2">
      <c r="A5" s="52" t="s">
        <v>274</v>
      </c>
      <c r="B5" s="50" t="s">
        <v>232</v>
      </c>
      <c r="D5" s="199"/>
      <c r="E5" s="201" t="s">
        <v>71</v>
      </c>
      <c r="F5" s="202" t="s">
        <v>209</v>
      </c>
    </row>
    <row r="6" spans="1:6" ht="13.5" hidden="1" customHeight="1" outlineLevel="1" x14ac:dyDescent="0.2">
      <c r="A6" s="52" t="s">
        <v>275</v>
      </c>
      <c r="B6" s="50" t="s">
        <v>288</v>
      </c>
      <c r="D6" s="199"/>
      <c r="E6" s="201" t="s">
        <v>72</v>
      </c>
      <c r="F6" s="202" t="s">
        <v>73</v>
      </c>
    </row>
    <row r="7" spans="1:6" ht="13.5" hidden="1" customHeight="1" outlineLevel="1" x14ac:dyDescent="0.2">
      <c r="A7" s="52" t="s">
        <v>276</v>
      </c>
      <c r="B7" s="50" t="s">
        <v>75</v>
      </c>
      <c r="D7" s="199"/>
      <c r="E7" s="201" t="s">
        <v>74</v>
      </c>
      <c r="F7" s="202" t="s">
        <v>75</v>
      </c>
    </row>
    <row r="8" spans="1:6" ht="13.5" hidden="1" customHeight="1" outlineLevel="1" x14ac:dyDescent="0.2">
      <c r="A8" s="52" t="s">
        <v>553</v>
      </c>
      <c r="B8" s="50" t="s">
        <v>269</v>
      </c>
      <c r="D8" s="199"/>
      <c r="E8" s="201" t="s">
        <v>76</v>
      </c>
      <c r="F8" s="202" t="s">
        <v>77</v>
      </c>
    </row>
    <row r="9" spans="1:6" ht="13.5" hidden="1" customHeight="1" outlineLevel="1" x14ac:dyDescent="0.2">
      <c r="A9" s="52" t="s">
        <v>554</v>
      </c>
      <c r="B9" s="50" t="s">
        <v>126</v>
      </c>
      <c r="D9" s="199"/>
      <c r="E9" s="201" t="s">
        <v>108</v>
      </c>
      <c r="F9" s="202" t="s">
        <v>109</v>
      </c>
    </row>
    <row r="10" spans="1:6" ht="13.5" hidden="1" customHeight="1" outlineLevel="1" x14ac:dyDescent="0.2">
      <c r="A10" s="52" t="s">
        <v>279</v>
      </c>
      <c r="B10" s="50" t="s">
        <v>555</v>
      </c>
      <c r="D10" s="199"/>
      <c r="E10" s="201"/>
      <c r="F10" s="202"/>
    </row>
    <row r="11" spans="1:6" ht="13.5" hidden="1" customHeight="1" outlineLevel="1" x14ac:dyDescent="0.2">
      <c r="A11" s="49"/>
      <c r="B11" s="49"/>
      <c r="D11" s="199"/>
      <c r="E11" s="201" t="s">
        <v>112</v>
      </c>
      <c r="F11" s="202" t="s">
        <v>204</v>
      </c>
    </row>
    <row r="12" spans="1:6" ht="16" collapsed="1" x14ac:dyDescent="0.2">
      <c r="A12" s="54" t="s">
        <v>270</v>
      </c>
      <c r="B12" s="51"/>
      <c r="D12" s="199" t="s">
        <v>149</v>
      </c>
      <c r="E12" s="201"/>
      <c r="F12" s="198"/>
    </row>
    <row r="13" spans="1:6" ht="16" x14ac:dyDescent="0.2">
      <c r="A13" s="52" t="s">
        <v>278</v>
      </c>
      <c r="B13" s="50" t="s">
        <v>107</v>
      </c>
      <c r="D13" s="199"/>
      <c r="E13" s="201" t="s">
        <v>78</v>
      </c>
      <c r="F13" s="202" t="s">
        <v>79</v>
      </c>
    </row>
    <row r="14" spans="1:6" ht="16" x14ac:dyDescent="0.2">
      <c r="A14" s="52" t="s">
        <v>279</v>
      </c>
      <c r="B14" s="50" t="s">
        <v>109</v>
      </c>
      <c r="D14" s="199"/>
      <c r="E14" s="201" t="s">
        <v>80</v>
      </c>
      <c r="F14" s="202" t="s">
        <v>81</v>
      </c>
    </row>
    <row r="15" spans="1:6" ht="16" x14ac:dyDescent="0.2">
      <c r="A15" s="52" t="s">
        <v>280</v>
      </c>
      <c r="B15" s="50" t="s">
        <v>110</v>
      </c>
      <c r="D15" s="199"/>
      <c r="E15" s="201" t="s">
        <v>82</v>
      </c>
      <c r="F15" s="202" t="s">
        <v>83</v>
      </c>
    </row>
    <row r="16" spans="1:6" ht="16" x14ac:dyDescent="0.2">
      <c r="A16" s="52" t="s">
        <v>281</v>
      </c>
      <c r="B16" s="50" t="s">
        <v>111</v>
      </c>
      <c r="D16" s="199"/>
      <c r="E16" s="201" t="s">
        <v>84</v>
      </c>
      <c r="F16" s="202" t="s">
        <v>85</v>
      </c>
    </row>
    <row r="17" spans="1:6" ht="16" x14ac:dyDescent="0.2">
      <c r="A17" s="52" t="s">
        <v>282</v>
      </c>
      <c r="B17" s="50" t="s">
        <v>233</v>
      </c>
      <c r="D17" s="199"/>
      <c r="E17" s="201" t="s">
        <v>86</v>
      </c>
      <c r="F17" s="202" t="s">
        <v>87</v>
      </c>
    </row>
    <row r="18" spans="1:6" ht="16" x14ac:dyDescent="0.2">
      <c r="A18" s="52" t="s">
        <v>283</v>
      </c>
      <c r="B18" s="50" t="s">
        <v>234</v>
      </c>
      <c r="D18" s="199"/>
      <c r="E18" s="201" t="s">
        <v>88</v>
      </c>
      <c r="F18" s="202" t="s">
        <v>89</v>
      </c>
    </row>
    <row r="19" spans="1:6" ht="16" x14ac:dyDescent="0.2">
      <c r="A19" s="52" t="s">
        <v>284</v>
      </c>
      <c r="B19" s="50" t="s">
        <v>235</v>
      </c>
      <c r="D19" s="199" t="s">
        <v>150</v>
      </c>
      <c r="E19" s="201"/>
      <c r="F19" s="198"/>
    </row>
    <row r="20" spans="1:6" ht="16" x14ac:dyDescent="0.2">
      <c r="A20" s="52" t="s">
        <v>285</v>
      </c>
      <c r="B20" s="50" t="s">
        <v>236</v>
      </c>
      <c r="D20" s="199"/>
      <c r="E20" s="201" t="s">
        <v>90</v>
      </c>
      <c r="F20" s="202" t="s">
        <v>91</v>
      </c>
    </row>
    <row r="21" spans="1:6" ht="16" x14ac:dyDescent="0.2">
      <c r="A21" s="52" t="s">
        <v>286</v>
      </c>
      <c r="B21" s="50" t="s">
        <v>210</v>
      </c>
      <c r="D21" s="199"/>
      <c r="E21" s="201" t="s">
        <v>92</v>
      </c>
      <c r="F21" s="202" t="s">
        <v>93</v>
      </c>
    </row>
    <row r="22" spans="1:6" ht="16" x14ac:dyDescent="0.2">
      <c r="A22" s="52" t="s">
        <v>287</v>
      </c>
      <c r="B22" s="50" t="s">
        <v>211</v>
      </c>
      <c r="D22" s="199"/>
      <c r="E22" s="201" t="s">
        <v>94</v>
      </c>
      <c r="F22" s="202" t="s">
        <v>95</v>
      </c>
    </row>
    <row r="23" spans="1:6" ht="16" x14ac:dyDescent="0.2">
      <c r="A23" s="52" t="s">
        <v>556</v>
      </c>
      <c r="B23" s="50" t="s">
        <v>237</v>
      </c>
      <c r="D23" s="199"/>
      <c r="E23" s="201" t="s">
        <v>96</v>
      </c>
      <c r="F23" s="202" t="s">
        <v>97</v>
      </c>
    </row>
    <row r="24" spans="1:6" ht="16" x14ac:dyDescent="0.2">
      <c r="A24" s="52" t="s">
        <v>557</v>
      </c>
      <c r="B24" s="50" t="s">
        <v>238</v>
      </c>
      <c r="D24" s="199"/>
      <c r="E24" s="201" t="s">
        <v>98</v>
      </c>
      <c r="F24" s="202" t="s">
        <v>99</v>
      </c>
    </row>
    <row r="25" spans="1:6" ht="16" x14ac:dyDescent="0.2">
      <c r="A25" s="52" t="s">
        <v>558</v>
      </c>
      <c r="B25" s="50" t="s">
        <v>239</v>
      </c>
      <c r="D25" s="199"/>
      <c r="E25" s="201" t="s">
        <v>100</v>
      </c>
      <c r="F25" s="202" t="s">
        <v>101</v>
      </c>
    </row>
    <row r="26" spans="1:6" ht="16" x14ac:dyDescent="0.2">
      <c r="A26" s="52" t="s">
        <v>559</v>
      </c>
      <c r="B26" s="50" t="s">
        <v>240</v>
      </c>
      <c r="D26" s="199"/>
      <c r="E26" s="201" t="s">
        <v>102</v>
      </c>
      <c r="F26" s="202" t="s">
        <v>103</v>
      </c>
    </row>
    <row r="27" spans="1:6" ht="16" x14ac:dyDescent="0.2">
      <c r="A27" s="52" t="s">
        <v>560</v>
      </c>
      <c r="B27" s="50" t="s">
        <v>241</v>
      </c>
      <c r="D27" s="199"/>
      <c r="E27" s="201" t="s">
        <v>104</v>
      </c>
      <c r="F27" s="202" t="s">
        <v>105</v>
      </c>
    </row>
    <row r="28" spans="1:6" ht="16" x14ac:dyDescent="0.2">
      <c r="A28" s="52" t="s">
        <v>561</v>
      </c>
      <c r="B28" s="50" t="s">
        <v>242</v>
      </c>
      <c r="D28" s="199" t="s">
        <v>106</v>
      </c>
      <c r="E28" s="201"/>
      <c r="F28" s="198"/>
    </row>
    <row r="29" spans="1:6" ht="16" x14ac:dyDescent="0.2">
      <c r="A29" s="49"/>
      <c r="B29" s="49"/>
      <c r="D29" s="199"/>
      <c r="E29" s="201" t="s">
        <v>113</v>
      </c>
      <c r="F29" s="202" t="s">
        <v>205</v>
      </c>
    </row>
    <row r="30" spans="1:6" ht="16" x14ac:dyDescent="0.2">
      <c r="A30" s="49"/>
      <c r="B30" s="58"/>
      <c r="D30" s="199"/>
      <c r="E30" s="201" t="s">
        <v>114</v>
      </c>
      <c r="F30" s="202" t="s">
        <v>206</v>
      </c>
    </row>
    <row r="31" spans="1:6" ht="16" x14ac:dyDescent="0.2">
      <c r="A31" s="49"/>
      <c r="B31" s="58"/>
      <c r="D31" s="199"/>
      <c r="E31" s="201" t="s">
        <v>115</v>
      </c>
      <c r="F31" s="202" t="s">
        <v>207</v>
      </c>
    </row>
    <row r="32" spans="1:6" x14ac:dyDescent="0.2">
      <c r="D32" s="199"/>
      <c r="E32" s="201" t="s">
        <v>116</v>
      </c>
      <c r="F32" s="202" t="s">
        <v>210</v>
      </c>
    </row>
    <row r="33" spans="4:6" x14ac:dyDescent="0.2">
      <c r="D33" s="199"/>
      <c r="E33" s="201" t="s">
        <v>117</v>
      </c>
      <c r="F33" s="202" t="s">
        <v>211</v>
      </c>
    </row>
    <row r="34" spans="4:6" x14ac:dyDescent="0.2">
      <c r="D34" s="199"/>
      <c r="E34" s="201" t="s">
        <v>118</v>
      </c>
      <c r="F34" s="202" t="s">
        <v>212</v>
      </c>
    </row>
    <row r="35" spans="4:6" x14ac:dyDescent="0.2">
      <c r="D35" s="199"/>
      <c r="E35" s="201" t="s">
        <v>119</v>
      </c>
      <c r="F35" s="202" t="s">
        <v>213</v>
      </c>
    </row>
    <row r="36" spans="4:6" x14ac:dyDescent="0.2">
      <c r="D36" s="199"/>
      <c r="E36" s="201" t="s">
        <v>120</v>
      </c>
      <c r="F36" s="202" t="s">
        <v>214</v>
      </c>
    </row>
    <row r="37" spans="4:6" x14ac:dyDescent="0.2">
      <c r="D37" s="199"/>
      <c r="E37" s="201" t="s">
        <v>121</v>
      </c>
      <c r="F37" s="202" t="s">
        <v>215</v>
      </c>
    </row>
    <row r="38" spans="4:6" x14ac:dyDescent="0.2">
      <c r="D38" s="199"/>
      <c r="E38" s="201" t="s">
        <v>122</v>
      </c>
      <c r="F38" s="202" t="s">
        <v>216</v>
      </c>
    </row>
    <row r="39" spans="4:6" x14ac:dyDescent="0.2">
      <c r="D39" s="199"/>
      <c r="E39" s="201" t="s">
        <v>123</v>
      </c>
      <c r="F39" s="202" t="s">
        <v>217</v>
      </c>
    </row>
    <row r="40" spans="4:6" x14ac:dyDescent="0.2">
      <c r="D40" s="199" t="s">
        <v>124</v>
      </c>
      <c r="E40" s="201"/>
      <c r="F40" s="198"/>
    </row>
    <row r="41" spans="4:6" x14ac:dyDescent="0.2">
      <c r="D41" s="199"/>
      <c r="E41" s="201" t="s">
        <v>125</v>
      </c>
      <c r="F41" s="202" t="s">
        <v>126</v>
      </c>
    </row>
    <row r="42" spans="4:6" x14ac:dyDescent="0.2">
      <c r="D42" s="199"/>
      <c r="E42" s="201" t="s">
        <v>127</v>
      </c>
      <c r="F42" s="202" t="s">
        <v>128</v>
      </c>
    </row>
    <row r="43" spans="4:6" x14ac:dyDescent="0.2">
      <c r="D43" s="199"/>
      <c r="E43" s="201" t="s">
        <v>129</v>
      </c>
      <c r="F43" s="202" t="s">
        <v>130</v>
      </c>
    </row>
    <row r="44" spans="4:6" x14ac:dyDescent="0.2">
      <c r="D44" s="199"/>
      <c r="E44" s="201" t="s">
        <v>131</v>
      </c>
      <c r="F44" s="202" t="s">
        <v>132</v>
      </c>
    </row>
    <row r="45" spans="4:6" x14ac:dyDescent="0.2">
      <c r="D45" s="199"/>
      <c r="E45" s="201" t="s">
        <v>133</v>
      </c>
      <c r="F45" s="202" t="s">
        <v>134</v>
      </c>
    </row>
    <row r="46" spans="4:6" x14ac:dyDescent="0.2">
      <c r="D46" s="199"/>
      <c r="E46" s="201" t="s">
        <v>135</v>
      </c>
      <c r="F46" s="202" t="s">
        <v>136</v>
      </c>
    </row>
    <row r="47" spans="4:6" x14ac:dyDescent="0.2">
      <c r="D47" s="199"/>
      <c r="E47" s="201" t="s">
        <v>137</v>
      </c>
      <c r="F47" s="202" t="s">
        <v>138</v>
      </c>
    </row>
    <row r="48" spans="4:6" x14ac:dyDescent="0.2">
      <c r="D48" s="199" t="s">
        <v>139</v>
      </c>
      <c r="E48" s="201"/>
      <c r="F48" s="198"/>
    </row>
    <row r="49" spans="4:6" ht="26.25" customHeight="1" x14ac:dyDescent="0.2">
      <c r="D49" s="199"/>
      <c r="E49" s="201" t="s">
        <v>140</v>
      </c>
      <c r="F49" s="202" t="s">
        <v>141</v>
      </c>
    </row>
    <row r="50" spans="4:6" x14ac:dyDescent="0.2">
      <c r="D50" s="199"/>
      <c r="E50" s="201" t="s">
        <v>142</v>
      </c>
      <c r="F50" s="202" t="s">
        <v>143</v>
      </c>
    </row>
    <row r="51" spans="4:6" x14ac:dyDescent="0.2">
      <c r="D51" s="199"/>
      <c r="E51" s="201" t="s">
        <v>144</v>
      </c>
      <c r="F51" s="202" t="s">
        <v>145</v>
      </c>
    </row>
    <row r="52" spans="4:6" x14ac:dyDescent="0.2">
      <c r="D52" s="199"/>
      <c r="E52" s="201" t="s">
        <v>151</v>
      </c>
      <c r="F52" s="202" t="s">
        <v>152</v>
      </c>
    </row>
    <row r="53" spans="4:6" x14ac:dyDescent="0.2">
      <c r="F53" s="205"/>
    </row>
    <row r="54" spans="4:6" x14ac:dyDescent="0.2">
      <c r="F54" s="206" t="s">
        <v>263</v>
      </c>
    </row>
    <row r="56" spans="4:6" ht="14" x14ac:dyDescent="0.2">
      <c r="D56" s="207" t="s">
        <v>146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59</vt:i4>
      </vt:variant>
    </vt:vector>
  </HeadingPairs>
  <TitlesOfParts>
    <vt:vector size="74" baseType="lpstr">
      <vt:lpstr>集計1</vt:lpstr>
      <vt:lpstr>目次</vt:lpstr>
      <vt:lpstr>ｼｰﾄ0</vt:lpstr>
      <vt:lpstr>ｼｰﾄ1</vt:lpstr>
      <vt:lpstr>ｼｰﾄ2</vt:lpstr>
      <vt:lpstr>ｼｰﾄ3</vt:lpstr>
      <vt:lpstr>ｼｰﾄ5</vt:lpstr>
      <vt:lpstr>ｼｰﾄ6</vt:lpstr>
      <vt:lpstr>目次 (2)</vt:lpstr>
      <vt:lpstr>ｼｰﾄ8</vt:lpstr>
      <vt:lpstr>ｼｰﾄ10</vt:lpstr>
      <vt:lpstr>ｼｰﾄ12</vt:lpstr>
      <vt:lpstr>ｼｰﾄ14</vt:lpstr>
      <vt:lpstr>ｼｰﾄ22</vt:lpstr>
      <vt:lpstr>Sheet1</vt:lpstr>
      <vt:lpstr>ｼｰﾄ0!Print_Area</vt:lpstr>
      <vt:lpstr>ｼｰﾄ1!Print_Area</vt:lpstr>
      <vt:lpstr>ｼｰﾄ10!Print_Area</vt:lpstr>
      <vt:lpstr>ｼｰﾄ12!Print_Area</vt:lpstr>
      <vt:lpstr>ｼｰﾄ14!Print_Area</vt:lpstr>
      <vt:lpstr>ｼｰﾄ2!Print_Area</vt:lpstr>
      <vt:lpstr>ｼｰﾄ22!Print_Area</vt:lpstr>
      <vt:lpstr>ｼｰﾄ3!Print_Area</vt:lpstr>
      <vt:lpstr>ｼｰﾄ5!Print_Area</vt:lpstr>
      <vt:lpstr>ｼｰﾄ6!Print_Area</vt:lpstr>
      <vt:lpstr>ｼｰﾄ8!Print_Area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