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8D6B9843-6FD5-4F94-B659-F5458CF00BEA}" xr6:coauthVersionLast="47" xr6:coauthVersionMax="47" xr10:uidLastSave="{00000000-0000-0000-0000-000000000000}"/>
  <bookViews>
    <workbookView xWindow="-110" yWindow="-110" windowWidth="19420" windowHeight="10420" tabRatio="823" firstSheet="1" activeTab="5"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目次 (2)" sheetId="233" r:id="rId9"/>
    <sheet name="ｼｰﾄ14" sheetId="231" r:id="rId10"/>
    <sheet name="ｼｰﾄ22" sheetId="232" r:id="rId11"/>
    <sheet name="Sheet1" sheetId="228" state="hidden" r:id="rId12"/>
  </sheets>
  <definedNames>
    <definedName name="_xlnm.Print_Area" localSheetId="2">ｼｰﾄ0!$B$1:$D$4</definedName>
    <definedName name="_xlnm.Print_Area" localSheetId="3">ｼｰﾄ1!$A$1:$F$28</definedName>
    <definedName name="_xlnm.Print_Area" localSheetId="9">ｼｰﾄ14!$B$1:$U$19</definedName>
    <definedName name="_xlnm.Print_Area" localSheetId="10">ｼｰﾄ22!$B$1:$T$18</definedName>
    <definedName name="_xlnm.Print_Area" localSheetId="5">ｼｰﾄ3!$A$1:$L$70</definedName>
    <definedName name="_xlnm.Print_Area" localSheetId="6">ｼｰﾄ5!$A$1:$H$46</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32" l="1"/>
  <c r="R5" i="232"/>
  <c r="S5" i="232" s="1"/>
  <c r="R6" i="232"/>
  <c r="F7" i="232"/>
  <c r="G7" i="232"/>
  <c r="H7" i="232"/>
  <c r="H17" i="232" s="1"/>
  <c r="I7" i="232"/>
  <c r="J7" i="232"/>
  <c r="K7" i="232"/>
  <c r="L7" i="232"/>
  <c r="M7" i="232"/>
  <c r="N7" i="232"/>
  <c r="O7" i="232"/>
  <c r="P7" i="232"/>
  <c r="P17" i="232" s="1"/>
  <c r="Q7" i="232"/>
  <c r="R8" i="232"/>
  <c r="S8" i="232" s="1"/>
  <c r="R9" i="232"/>
  <c r="F10" i="232"/>
  <c r="G10" i="232"/>
  <c r="H10" i="232"/>
  <c r="I10" i="232"/>
  <c r="I17" i="232" s="1"/>
  <c r="J10" i="232"/>
  <c r="K10" i="232"/>
  <c r="L10" i="232"/>
  <c r="M10" i="232"/>
  <c r="N10" i="232"/>
  <c r="O10" i="232"/>
  <c r="P10" i="232"/>
  <c r="Q10" i="232"/>
  <c r="Q17" i="232" s="1"/>
  <c r="R11" i="232"/>
  <c r="R12" i="232"/>
  <c r="S11" i="232" s="1"/>
  <c r="F13" i="232"/>
  <c r="G13" i="232"/>
  <c r="H13" i="232"/>
  <c r="I13" i="232"/>
  <c r="J13" i="232"/>
  <c r="J17" i="232" s="1"/>
  <c r="K13" i="232"/>
  <c r="L13" i="232"/>
  <c r="M13" i="232"/>
  <c r="N13" i="232"/>
  <c r="O13" i="232"/>
  <c r="P13" i="232"/>
  <c r="Q13" i="232"/>
  <c r="R14" i="232"/>
  <c r="R17" i="232" s="1"/>
  <c r="R15" i="232"/>
  <c r="F16" i="232"/>
  <c r="G16" i="232"/>
  <c r="H16" i="232"/>
  <c r="I16" i="232"/>
  <c r="J16" i="232"/>
  <c r="K16" i="232"/>
  <c r="K17" i="232" s="1"/>
  <c r="L16" i="232"/>
  <c r="M16" i="232"/>
  <c r="M17" i="232" s="1"/>
  <c r="N16" i="232"/>
  <c r="O16" i="232"/>
  <c r="P16" i="232"/>
  <c r="Q16" i="232"/>
  <c r="F17" i="232"/>
  <c r="G17" i="232"/>
  <c r="L17" i="232"/>
  <c r="N17" i="232"/>
  <c r="O17" i="232"/>
  <c r="A1" i="231"/>
  <c r="R4" i="231"/>
  <c r="S4" i="231" s="1"/>
  <c r="R5" i="231"/>
  <c r="F6" i="231"/>
  <c r="G6" i="231"/>
  <c r="H6" i="231"/>
  <c r="I6" i="231"/>
  <c r="J6" i="231"/>
  <c r="J16" i="231" s="1"/>
  <c r="K6" i="231"/>
  <c r="L6" i="231"/>
  <c r="M6" i="231"/>
  <c r="M16" i="231" s="1"/>
  <c r="N6" i="231"/>
  <c r="O6" i="231"/>
  <c r="P6" i="231"/>
  <c r="Q6" i="231"/>
  <c r="R7" i="231"/>
  <c r="S7" i="231" s="1"/>
  <c r="R8" i="231"/>
  <c r="F9" i="231"/>
  <c r="F16" i="231" s="1"/>
  <c r="G9" i="231"/>
  <c r="H9" i="231"/>
  <c r="I9" i="231"/>
  <c r="J9" i="231"/>
  <c r="K9" i="231"/>
  <c r="K16" i="231" s="1"/>
  <c r="L9" i="231"/>
  <c r="M9" i="231"/>
  <c r="N9" i="231"/>
  <c r="N16" i="231" s="1"/>
  <c r="O9" i="231"/>
  <c r="P9" i="231"/>
  <c r="Q9" i="231"/>
  <c r="R10" i="231"/>
  <c r="S10" i="231" s="1"/>
  <c r="R11" i="231"/>
  <c r="F12" i="231"/>
  <c r="G12" i="231"/>
  <c r="H12" i="231"/>
  <c r="I12" i="231"/>
  <c r="J12" i="231"/>
  <c r="K12" i="231"/>
  <c r="L12" i="231"/>
  <c r="L16" i="231" s="1"/>
  <c r="M12" i="231"/>
  <c r="N12" i="231"/>
  <c r="O12" i="231"/>
  <c r="O16" i="231" s="1"/>
  <c r="P12" i="231"/>
  <c r="Q12" i="231"/>
  <c r="R13" i="231"/>
  <c r="R14" i="231"/>
  <c r="S13" i="231" s="1"/>
  <c r="F15" i="231"/>
  <c r="G15" i="231"/>
  <c r="H15" i="231"/>
  <c r="I15" i="231"/>
  <c r="J15" i="231"/>
  <c r="K15" i="231"/>
  <c r="L15" i="231"/>
  <c r="M15" i="231"/>
  <c r="N15" i="231"/>
  <c r="O15" i="231"/>
  <c r="P15" i="231"/>
  <c r="Q15" i="231"/>
  <c r="G16" i="231"/>
  <c r="H16" i="231"/>
  <c r="I16" i="231"/>
  <c r="P16" i="231"/>
  <c r="Q16" i="231"/>
  <c r="S14" i="232" l="1"/>
  <c r="S17" i="232" s="1"/>
  <c r="S16" i="231"/>
  <c r="R16" i="231"/>
  <c r="S57" i="207"/>
  <c r="R57" i="207"/>
  <c r="Q57" i="207"/>
  <c r="P57" i="207"/>
  <c r="O57" i="207"/>
  <c r="N57" i="207"/>
  <c r="M57" i="207"/>
  <c r="L57" i="207"/>
  <c r="K57" i="207"/>
  <c r="J57" i="207"/>
  <c r="I57" i="207"/>
  <c r="H57" i="207"/>
  <c r="G57" i="207"/>
  <c r="F57" i="207"/>
  <c r="E57" i="207"/>
  <c r="S56" i="207"/>
  <c r="R56" i="207"/>
  <c r="Q56" i="207"/>
  <c r="P56" i="207"/>
  <c r="O56" i="207"/>
  <c r="N56" i="207"/>
  <c r="M56" i="207"/>
  <c r="L56" i="207"/>
  <c r="K56" i="207"/>
  <c r="J56" i="207"/>
  <c r="I56" i="207"/>
  <c r="H56" i="207"/>
  <c r="G56" i="207"/>
  <c r="F56" i="207"/>
  <c r="E56" i="207"/>
  <c r="S55" i="207"/>
  <c r="R55" i="207"/>
  <c r="Q55" i="207"/>
  <c r="P55" i="207"/>
  <c r="O55" i="207"/>
  <c r="N55" i="207"/>
  <c r="M55" i="207"/>
  <c r="L55" i="207"/>
  <c r="K55" i="207"/>
  <c r="J55" i="207"/>
  <c r="I55" i="207"/>
  <c r="H55" i="207"/>
  <c r="G55" i="207"/>
  <c r="F55" i="207"/>
  <c r="E55" i="207"/>
  <c r="S54" i="207"/>
  <c r="R54" i="207"/>
  <c r="Q54" i="207"/>
  <c r="P54" i="207"/>
  <c r="O54" i="207"/>
  <c r="N54" i="207"/>
  <c r="M54" i="207"/>
  <c r="L54" i="207"/>
  <c r="K54" i="207"/>
  <c r="J54" i="207"/>
  <c r="I54" i="207"/>
  <c r="H54" i="207"/>
  <c r="G54" i="207"/>
  <c r="F54" i="207"/>
  <c r="E54" i="207"/>
  <c r="S53" i="207"/>
  <c r="R53" i="207"/>
  <c r="Q53" i="207"/>
  <c r="P53" i="207"/>
  <c r="P58" i="207" s="1"/>
  <c r="O53" i="207"/>
  <c r="N53" i="207"/>
  <c r="M53" i="207"/>
  <c r="L53" i="207"/>
  <c r="K53" i="207"/>
  <c r="J53" i="207"/>
  <c r="I53" i="207"/>
  <c r="H53" i="207"/>
  <c r="G53" i="207"/>
  <c r="F53" i="207"/>
  <c r="E53" i="207"/>
  <c r="S52" i="207"/>
  <c r="R52" i="207"/>
  <c r="Q52" i="207"/>
  <c r="P52" i="207"/>
  <c r="O52" i="207"/>
  <c r="N52" i="207"/>
  <c r="M52" i="207"/>
  <c r="L52" i="207"/>
  <c r="K52" i="207"/>
  <c r="J52" i="207"/>
  <c r="I52" i="207"/>
  <c r="H52" i="207"/>
  <c r="G52" i="207"/>
  <c r="F52" i="207"/>
  <c r="E52" i="207"/>
  <c r="B47" i="207"/>
  <c r="S46" i="207"/>
  <c r="R46" i="207"/>
  <c r="Q46" i="207"/>
  <c r="P46" i="207"/>
  <c r="O46" i="207"/>
  <c r="N46" i="207"/>
  <c r="M46" i="207"/>
  <c r="L46" i="207"/>
  <c r="K46" i="207"/>
  <c r="J46" i="207"/>
  <c r="I46" i="207"/>
  <c r="H46" i="207"/>
  <c r="G46" i="207"/>
  <c r="F46" i="207"/>
  <c r="E46" i="207"/>
  <c r="B41" i="207"/>
  <c r="S40" i="207"/>
  <c r="R40" i="207"/>
  <c r="Q40" i="207"/>
  <c r="P40" i="207"/>
  <c r="O40" i="207"/>
  <c r="N40" i="207"/>
  <c r="M40" i="207"/>
  <c r="L40" i="207"/>
  <c r="K40" i="207"/>
  <c r="J40" i="207"/>
  <c r="I40" i="207"/>
  <c r="H40" i="207"/>
  <c r="G40" i="207"/>
  <c r="F40" i="207"/>
  <c r="E40" i="207"/>
  <c r="B35" i="207"/>
  <c r="S34" i="207"/>
  <c r="R34" i="207"/>
  <c r="Q34" i="207"/>
  <c r="P34" i="207"/>
  <c r="O34" i="207"/>
  <c r="N34" i="207"/>
  <c r="M34" i="207"/>
  <c r="L34" i="207"/>
  <c r="K34" i="207"/>
  <c r="J34" i="207"/>
  <c r="I34" i="207"/>
  <c r="H34" i="207"/>
  <c r="G34" i="207"/>
  <c r="F34" i="207"/>
  <c r="E34" i="207"/>
  <c r="B29" i="207"/>
  <c r="S28" i="207"/>
  <c r="R28" i="207"/>
  <c r="Q28" i="207"/>
  <c r="P28" i="207"/>
  <c r="O28" i="207"/>
  <c r="N28" i="207"/>
  <c r="M28" i="207"/>
  <c r="L28" i="207"/>
  <c r="K28" i="207"/>
  <c r="J28" i="207"/>
  <c r="I28" i="207"/>
  <c r="H28" i="207"/>
  <c r="G28" i="207"/>
  <c r="F28" i="207"/>
  <c r="E28" i="207"/>
  <c r="B23" i="207"/>
  <c r="S22" i="207"/>
  <c r="R22" i="207"/>
  <c r="Q22" i="207"/>
  <c r="P22" i="207"/>
  <c r="O22" i="207"/>
  <c r="N22" i="207"/>
  <c r="M22" i="207"/>
  <c r="L22" i="207"/>
  <c r="K22" i="207"/>
  <c r="J22" i="207"/>
  <c r="I22" i="207"/>
  <c r="H22" i="207"/>
  <c r="G22" i="207"/>
  <c r="F22" i="207"/>
  <c r="E22" i="207"/>
  <c r="B17" i="207"/>
  <c r="S16" i="207"/>
  <c r="R16" i="207"/>
  <c r="Q16" i="207"/>
  <c r="P16" i="207"/>
  <c r="O16" i="207"/>
  <c r="N16" i="207"/>
  <c r="M16" i="207"/>
  <c r="L16" i="207"/>
  <c r="K16" i="207"/>
  <c r="J16" i="207"/>
  <c r="I16" i="207"/>
  <c r="H16" i="207"/>
  <c r="G16" i="207"/>
  <c r="F16" i="207"/>
  <c r="E16" i="207"/>
  <c r="B11" i="207"/>
  <c r="S10" i="207"/>
  <c r="R10" i="207"/>
  <c r="Q10" i="207"/>
  <c r="P10" i="207"/>
  <c r="O10" i="207"/>
  <c r="N10" i="207"/>
  <c r="M10" i="207"/>
  <c r="L10" i="207"/>
  <c r="K10" i="207"/>
  <c r="J10" i="207"/>
  <c r="I10" i="207"/>
  <c r="H10" i="207"/>
  <c r="G10" i="207"/>
  <c r="F10" i="207"/>
  <c r="E10" i="207"/>
  <c r="B5" i="207"/>
  <c r="F44" i="57"/>
  <c r="E44" i="57"/>
  <c r="D44" i="57"/>
  <c r="G43" i="57"/>
  <c r="G42" i="57"/>
  <c r="G41" i="57"/>
  <c r="G40" i="57"/>
  <c r="F35" i="57"/>
  <c r="AC11" i="128" s="1"/>
  <c r="E35" i="57"/>
  <c r="D35" i="57"/>
  <c r="AA11" i="128" s="1"/>
  <c r="G34" i="57"/>
  <c r="G33" i="57"/>
  <c r="G32" i="57"/>
  <c r="G31" i="57"/>
  <c r="B31" i="57"/>
  <c r="F27" i="57"/>
  <c r="E27" i="57"/>
  <c r="D27" i="57"/>
  <c r="F26" i="57"/>
  <c r="E26" i="57"/>
  <c r="D26" i="57"/>
  <c r="F13" i="57"/>
  <c r="E13" i="57"/>
  <c r="D13" i="57"/>
  <c r="F12" i="57"/>
  <c r="E12" i="57"/>
  <c r="D12" i="57"/>
  <c r="Z11" i="128" s="1"/>
  <c r="B4" i="57"/>
  <c r="H78" i="221"/>
  <c r="G78" i="221"/>
  <c r="F78" i="221"/>
  <c r="E78" i="221"/>
  <c r="E66" i="221"/>
  <c r="S11" i="128" s="1"/>
  <c r="D66" i="221"/>
  <c r="F11" i="128" s="1"/>
  <c r="C66" i="221"/>
  <c r="E11" i="128" s="1"/>
  <c r="A20" i="221"/>
  <c r="A19" i="221"/>
  <c r="A18" i="221"/>
  <c r="A16" i="221"/>
  <c r="A15" i="221"/>
  <c r="A14" i="221"/>
  <c r="A12" i="221"/>
  <c r="A11" i="221"/>
  <c r="A10" i="221"/>
  <c r="A8" i="221"/>
  <c r="A7" i="221"/>
  <c r="A6" i="221"/>
  <c r="B2" i="221"/>
  <c r="B2" i="218"/>
  <c r="D3" i="216"/>
  <c r="AO11" i="128"/>
  <c r="AN11" i="128"/>
  <c r="AM11" i="128"/>
  <c r="AL11" i="128"/>
  <c r="AK11" i="128"/>
  <c r="AJ11" i="128"/>
  <c r="AI11" i="128"/>
  <c r="AH11" i="128"/>
  <c r="AG11" i="128"/>
  <c r="AF11" i="128"/>
  <c r="AE11" i="128"/>
  <c r="AD11" i="128"/>
  <c r="AB11" i="128"/>
  <c r="R11" i="128"/>
  <c r="Q11" i="128"/>
  <c r="P11" i="128"/>
  <c r="O11" i="128"/>
  <c r="N11" i="128"/>
  <c r="M11" i="128"/>
  <c r="L11" i="128"/>
  <c r="K11" i="128"/>
  <c r="J11" i="128"/>
  <c r="I11" i="128"/>
  <c r="H11" i="128"/>
  <c r="D11" i="128"/>
  <c r="C11" i="128"/>
  <c r="B11" i="128"/>
  <c r="L58" i="207" l="1"/>
  <c r="Q58" i="207"/>
  <c r="E58" i="207"/>
  <c r="M58" i="207"/>
  <c r="I58" i="207"/>
  <c r="J58" i="207"/>
  <c r="R58" i="207"/>
  <c r="K58" i="207"/>
  <c r="S58" i="207"/>
  <c r="F58" i="207"/>
  <c r="N58" i="207"/>
  <c r="G58" i="207"/>
  <c r="O58" i="207"/>
  <c r="H58" i="207"/>
  <c r="G35" i="57"/>
  <c r="G44" i="57"/>
  <c r="I78" i="221"/>
  <c r="I66" i="221" s="1"/>
  <c r="Y11" i="128" s="1"/>
  <c r="H66" i="221"/>
  <c r="V11" i="128" s="1"/>
  <c r="G66" i="221"/>
  <c r="U11" i="128" s="1"/>
  <c r="F66" i="221"/>
  <c r="T11" i="128" s="1"/>
</calcChain>
</file>

<file path=xl/sharedStrings.xml><?xml version="1.0" encoding="utf-8"?>
<sst xmlns="http://schemas.openxmlformats.org/spreadsheetml/2006/main" count="1418" uniqueCount="622">
  <si>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</si>
  <si>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</si>
  <si>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</si>
  <si>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</si>
  <si>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</si>
  <si>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</si>
  <si>
    <t>1cm/年
以上</t>
  </si>
  <si>
    <t>2cm/年
以上</t>
  </si>
  <si>
    <t>3cm/年
以上</t>
  </si>
  <si>
    <t xml:space="preserve"> 建築物の破損または脆弱化</t>
    <rPh sb="5" eb="7">
      <t>ハソン</t>
    </rPh>
    <phoneticPr fontId="4"/>
  </si>
  <si>
    <t>井戸等の抜け上がり</t>
  </si>
  <si>
    <t xml:space="preserve"> 港湾・海岸施 設の沈下　　　　　　</t>
  </si>
  <si>
    <t>堤防・護岸等の沈下</t>
  </si>
  <si>
    <t>埋設物の破損</t>
  </si>
  <si>
    <t>地方の規制等</t>
    <rPh sb="3" eb="5">
      <t>キセイ</t>
    </rPh>
    <phoneticPr fontId="4"/>
  </si>
  <si>
    <t xml:space="preserve">
</t>
  </si>
  <si>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</si>
  <si>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</si>
  <si>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</si>
  <si>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</si>
  <si>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</si>
  <si>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</si>
  <si>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</si>
  <si>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</si>
  <si>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</si>
  <si>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</si>
  <si>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</si>
  <si>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</si>
  <si>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</si>
  <si>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</si>
  <si>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</si>
  <si>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</si>
  <si>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</si>
  <si>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</si>
  <si>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</si>
  <si>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</si>
  <si>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</si>
  <si>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</si>
  <si>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</si>
  <si>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</si>
  <si>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</si>
  <si>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</si>
  <si>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</si>
  <si>
    <t>所轄機関</t>
  </si>
  <si>
    <t>既往最低水位</t>
  </si>
  <si>
    <t>(m)</t>
  </si>
  <si>
    <t xml:space="preserve"> </t>
  </si>
  <si>
    <t xml:space="preserve"> 洪水・高潮の危険性大</t>
  </si>
  <si>
    <t xml:space="preserve"> 排水不良</t>
  </si>
  <si>
    <t>ゼロメートル地帯面積(㎢)</t>
  </si>
  <si>
    <t>自治体
（都道府県・指定都市）</t>
  </si>
  <si>
    <t>その他</t>
    <rPh sb="2" eb="3">
      <t>タ</t>
    </rPh>
    <phoneticPr fontId="4"/>
  </si>
  <si>
    <t>地域内での水準点の
累計沈下量</t>
  </si>
  <si>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</si>
  <si>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</si>
  <si>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</si>
  <si>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</si>
  <si>
    <t>沈下量(cm)</t>
  </si>
  <si>
    <t>平成26年度</t>
  </si>
  <si>
    <t>平成27年度</t>
  </si>
  <si>
    <t>平成29年度</t>
  </si>
  <si>
    <t>平成28年度</t>
  </si>
  <si>
    <t>二級水準測量</t>
  </si>
  <si>
    <t>用　途</t>
  </si>
  <si>
    <t>井戸
本数</t>
  </si>
  <si>
    <t>井戸
本数</t>
  </si>
  <si>
    <t>井戸
本数</t>
  </si>
  <si>
    <t>井戸
本数</t>
  </si>
  <si>
    <t>本</t>
  </si>
  <si>
    <t>百万
㎥/年</t>
  </si>
  <si>
    <t>１－１．</t>
  </si>
  <si>
    <t>１－２．</t>
  </si>
  <si>
    <t>１－３．</t>
  </si>
  <si>
    <t>地盤沈下地域の面積</t>
  </si>
  <si>
    <t>１－４．</t>
  </si>
  <si>
    <t>水位低下等による被害の状況</t>
  </si>
  <si>
    <t>２－１．</t>
  </si>
  <si>
    <t>地盤沈下監視体制（水準測量）</t>
  </si>
  <si>
    <t>３－１．</t>
  </si>
  <si>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</si>
  <si>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</si>
  <si>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</si>
  <si>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</si>
  <si>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</si>
  <si>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</si>
  <si>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</si>
  <si>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</si>
  <si>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</si>
  <si>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</si>
  <si>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</si>
  <si>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</si>
  <si>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</si>
  <si>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</si>
  <si>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</si>
  <si>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</si>
  <si>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</si>
  <si>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</si>
  <si>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</si>
  <si>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</si>
  <si>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</si>
  <si>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</si>
  <si>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</si>
  <si>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</si>
  <si>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</si>
  <si>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</si>
  <si>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</si>
  <si>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</si>
  <si>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</si>
  <si>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</si>
  <si>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</si>
  <si>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</si>
  <si>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</si>
  <si>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</si>
  <si>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</si>
  <si>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</si>
  <si>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</si>
  <si>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</si>
  <si>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</si>
  <si>
    <t>５－11．</t>
  </si>
  <si>
    <t>５－12．</t>
  </si>
  <si>
    <t>５－13．</t>
  </si>
  <si>
    <t>５－14．</t>
  </si>
  <si>
    <t>５－15．</t>
  </si>
  <si>
    <t>５－16．</t>
  </si>
  <si>
    <t>６．地下水の利用状況</t>
    <rPh sb="2" eb="5">
      <t>チカスイ</t>
    </rPh>
    <rPh sb="6" eb="8">
      <t>リヨウ</t>
    </rPh>
    <rPh sb="8" eb="10">
      <t>ジョウキョウ</t>
    </rPh>
    <phoneticPr fontId="4"/>
  </si>
  <si>
    <t>６－１．</t>
  </si>
  <si>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</si>
  <si>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</si>
  <si>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</si>
  <si>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</si>
  <si>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</si>
  <si>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</si>
  <si>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</si>
  <si>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</si>
  <si>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</si>
  <si>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</si>
  <si>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</si>
  <si>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</si>
  <si>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</si>
  <si>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</si>
  <si>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</si>
  <si>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</si>
  <si>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</si>
  <si>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</si>
  <si>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</si>
  <si>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</si>
  <si>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</si>
  <si>
    <t>3cm/年
以上</t>
  </si>
  <si>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</si>
  <si>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</si>
  <si>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</si>
  <si>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</si>
  <si>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</si>
  <si>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</si>
  <si>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</si>
  <si>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</si>
  <si>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</si>
  <si>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</si>
  <si>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</si>
  <si>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</si>
  <si>
    <t>測量
距離
(km)</t>
  </si>
  <si>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</si>
  <si>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</si>
  <si>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</si>
  <si>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</si>
  <si>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</si>
  <si>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</si>
  <si>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</si>
  <si>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</si>
  <si>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</si>
  <si>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</si>
  <si>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</si>
  <si>
    <t>　要綱等　　：◇　</t>
  </si>
  <si>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</si>
  <si>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</si>
  <si>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</si>
  <si>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</si>
  <si>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</si>
  <si>
    <t>□</t>
  </si>
  <si>
    <t>◇</t>
  </si>
  <si>
    <t xml:space="preserve">■ ◆ </t>
  </si>
  <si>
    <t>■ □</t>
  </si>
  <si>
    <t>◆</t>
  </si>
  <si>
    <t xml:space="preserve">◆ □ </t>
  </si>
  <si>
    <t>■ ◇</t>
  </si>
  <si>
    <t xml:space="preserve">◆ ◇ </t>
  </si>
  <si>
    <t>□ ◇</t>
  </si>
  <si>
    <t>■ □ ◇</t>
  </si>
  <si>
    <t>■ ◆ □ ◇</t>
  </si>
  <si>
    <t>■ ◆ ◇</t>
  </si>
  <si>
    <t>■ ◆ □</t>
  </si>
  <si>
    <t>◆ □ ◇</t>
  </si>
  <si>
    <t>観測井所在地</t>
  </si>
  <si>
    <t>自治体
（都道府県・指定都市）</t>
  </si>
  <si>
    <t>水準点所在地</t>
  </si>
  <si>
    <t>設置年度</t>
    <rPh sb="2" eb="3">
      <t>ネン</t>
    </rPh>
    <rPh sb="3" eb="4">
      <t>ド</t>
    </rPh>
    <phoneticPr fontId="4"/>
  </si>
  <si>
    <t>観測井名称</t>
  </si>
  <si>
    <t>平成27年度</t>
  </si>
  <si>
    <t>工業用</t>
  </si>
  <si>
    <t>農業用</t>
  </si>
  <si>
    <t>・○○市の面積データが大きい原因としては地震によるものである。</t>
    <rPh sb="3" eb="4">
      <t>シ</t>
    </rPh>
    <phoneticPr fontId="4"/>
  </si>
  <si>
    <t>・△△の調査は隔年で行っている。</t>
  </si>
  <si>
    <t xml:space="preserve">  規制地域 ：■</t>
  </si>
  <si>
    <t xml:space="preserve">  観測地域 ：◆</t>
  </si>
  <si>
    <t>&lt;備考&gt;</t>
  </si>
  <si>
    <t>&lt;備考&gt;</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</si>
  <si>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</si>
  <si>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</si>
  <si>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</si>
  <si>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</si>
  <si>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主な水準点における過去10年の沈下量経年変化</t>
  </si>
  <si>
    <t>代表的な観測井における過去10年の地下水位経年変化</t>
  </si>
  <si>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</si>
  <si>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</si>
  <si>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</si>
  <si>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</si>
  <si>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</si>
  <si>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</si>
  <si>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</si>
  <si>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</si>
  <si>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</si>
  <si>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</si>
  <si>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</si>
  <si>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</si>
  <si>
    <t>工業用</t>
  </si>
  <si>
    <t>地域名</t>
    <rPh sb="0" eb="3">
      <t>チイキメイ</t>
    </rPh>
    <phoneticPr fontId="4"/>
  </si>
  <si>
    <t>地区名</t>
    <rPh sb="0" eb="2">
      <t>チク</t>
    </rPh>
    <phoneticPr fontId="4"/>
  </si>
  <si>
    <t>平成26年度</t>
  </si>
  <si>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</si>
  <si>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</si>
  <si>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</si>
  <si>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</si>
  <si>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</si>
  <si>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</si>
  <si>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</si>
  <si>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</si>
  <si>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</si>
  <si>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</si>
  <si>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</si>
  <si>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</si>
  <si>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</si>
  <si>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</si>
  <si>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</si>
  <si>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</si>
  <si>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</si>
  <si>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</si>
  <si>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</si>
  <si>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</si>
  <si>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</si>
  <si>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</si>
  <si>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</si>
  <si>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</si>
  <si>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</si>
  <si>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</si>
  <si>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</si>
  <si>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</si>
  <si>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</si>
  <si>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</si>
  <si>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</si>
  <si>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</si>
  <si>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</si>
  <si>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</si>
  <si>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</si>
  <si>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</si>
  <si>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</si>
  <si>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</si>
  <si>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</si>
  <si>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</si>
  <si>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</si>
  <si>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</si>
  <si>
    <t>地盤沈下監視体制（水準測量、観測井戸数）</t>
  </si>
  <si>
    <t>用水二法の施行状況</t>
    <rPh sb="0" eb="2">
      <t>ヨウスイ</t>
    </rPh>
    <rPh sb="2" eb="3">
      <t>ニ</t>
    </rPh>
    <rPh sb="3" eb="4">
      <t>ホウ</t>
    </rPh>
    <rPh sb="5" eb="7">
      <t>セコウ</t>
    </rPh>
    <rPh sb="7" eb="9">
      <t>ジョウキョウ</t>
    </rPh>
    <phoneticPr fontId="4"/>
  </si>
  <si>
    <t>地盤沈下等の概況</t>
  </si>
  <si>
    <t>１．</t>
  </si>
  <si>
    <t>２．</t>
  </si>
  <si>
    <t>３．</t>
  </si>
  <si>
    <t>４．</t>
  </si>
  <si>
    <t>５．</t>
  </si>
  <si>
    <t>６．</t>
  </si>
  <si>
    <t>７．</t>
  </si>
  <si>
    <t>８．</t>
  </si>
  <si>
    <t>９．</t>
  </si>
  <si>
    <t>１０．</t>
  </si>
  <si>
    <t>１１．</t>
  </si>
  <si>
    <t>１２．</t>
  </si>
  <si>
    <t>１３．</t>
  </si>
  <si>
    <t>１４．</t>
  </si>
  <si>
    <t>１５．</t>
  </si>
  <si>
    <t>１６．</t>
  </si>
  <si>
    <t>主要地域の地盤沈下等の状況（市町村別内訳）</t>
  </si>
  <si>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</si>
  <si>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</si>
  <si>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</si>
  <si>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</si>
  <si>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</si>
  <si>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</si>
  <si>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</si>
  <si>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</si>
  <si>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</si>
  <si>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</si>
  <si>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</si>
  <si>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</si>
  <si>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</si>
  <si>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</si>
  <si>
    <t>規制地域</t>
    <rPh sb="0" eb="4">
      <t>キセイチイキ</t>
    </rPh>
    <phoneticPr fontId="4"/>
  </si>
  <si>
    <t>観測地域</t>
    <rPh sb="0" eb="2">
      <t>カンソク</t>
    </rPh>
    <rPh sb="2" eb="4">
      <t>チイキ</t>
    </rPh>
    <phoneticPr fontId="4"/>
  </si>
  <si>
    <t>要項等</t>
    <rPh sb="0" eb="2">
      <t>ヨウコウ</t>
    </rPh>
    <rPh sb="2" eb="3">
      <t>トウ</t>
    </rPh>
    <phoneticPr fontId="4"/>
  </si>
  <si>
    <t>■</t>
  </si>
  <si>
    <t>◇</t>
  </si>
  <si>
    <t>□</t>
  </si>
  <si>
    <t>◆</t>
  </si>
  <si>
    <t>□ ◇</t>
  </si>
  <si>
    <t>地下水採取規制に関する条例等</t>
  </si>
  <si>
    <t>主な水準点における過去10年の沈下量経年変化</t>
  </si>
  <si>
    <t>０．</t>
  </si>
  <si>
    <t>０－１．</t>
  </si>
  <si>
    <t>０－２．</t>
  </si>
  <si>
    <t>１．</t>
  </si>
  <si>
    <t>２．</t>
  </si>
  <si>
    <t>３．</t>
  </si>
  <si>
    <t>４．</t>
  </si>
  <si>
    <t>５．</t>
  </si>
  <si>
    <t>６．</t>
  </si>
  <si>
    <t>地名など</t>
    <rPh sb="0" eb="2">
      <t>チメイ</t>
    </rPh>
    <phoneticPr fontId="4"/>
  </si>
  <si>
    <t>１　主な水準点における過去10年の沈下量経年変化</t>
  </si>
  <si>
    <t>２　代表的な観測井における過去10年の地下水位経年変化</t>
  </si>
  <si>
    <t>５　地盤沈下監視体制（水準測量、観測井戸数）</t>
  </si>
  <si>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</si>
  <si>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</si>
  <si>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</si>
  <si>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</si>
  <si>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</si>
  <si>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</si>
  <si>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</si>
  <si>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</si>
  <si>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</si>
  <si>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</si>
  <si>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</si>
  <si>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</si>
  <si>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</si>
  <si>
    <t>現行法による
地下水採取規制地域</t>
  </si>
  <si>
    <t>工業用水法
指定地域の面積</t>
  </si>
  <si>
    <t>ビル用水法
指定地域の面積</t>
  </si>
  <si>
    <t>うち(  )はゼロメートル地帯面積
(㎢)</t>
  </si>
  <si>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</si>
  <si>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</si>
  <si>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</si>
  <si>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</si>
  <si>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</si>
  <si>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</si>
  <si>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</si>
  <si>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</si>
  <si>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</si>
  <si>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</si>
  <si>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r>
      <t>６　地域別、用途別、井戸本数及び地下水</t>
    </r>
    <r>
      <rPr>
        <b/>
        <sz val="11"/>
        <color indexed="8"/>
        <rFont val="メイリオ"/>
        <family val="3"/>
        <charset val="128"/>
      </rPr>
      <t>採取</t>
    </r>
    <r>
      <rPr>
        <b/>
        <sz val="11"/>
        <rFont val="メイリオ"/>
        <family val="3"/>
        <charset val="128"/>
      </rPr>
      <t>量経年変化</t>
    </r>
    <rPh sb="2" eb="4">
      <t>チイキ</t>
    </rPh>
    <rPh sb="4" eb="5">
      <t>ベツ</t>
    </rPh>
    <rPh sb="19" eb="21">
      <t>サイシュ</t>
    </rPh>
    <phoneticPr fontId="4"/>
  </si>
  <si>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</si>
  <si>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</si>
  <si>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</si>
  <si>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</si>
  <si>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</si>
  <si>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</si>
  <si>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</si>
  <si>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</si>
  <si>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</si>
  <si>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</si>
  <si>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</si>
  <si>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</si>
  <si>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</si>
  <si>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</si>
  <si>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</si>
  <si>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</si>
  <si>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</si>
  <si>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</si>
  <si>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</si>
  <si>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</si>
  <si>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</si>
  <si>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</si>
  <si>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</si>
  <si>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</si>
  <si>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</si>
  <si>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</si>
  <si>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</si>
  <si>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</si>
  <si>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</si>
  <si>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</si>
  <si>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</si>
  <si>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</si>
  <si>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</si>
  <si>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</si>
  <si>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</si>
  <si>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</si>
  <si>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</si>
  <si>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</si>
  <si>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</si>
  <si>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</si>
  <si>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</si>
  <si>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</si>
  <si>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</si>
  <si>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</si>
  <si>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</si>
  <si>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</si>
  <si>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</si>
  <si>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</si>
  <si>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</si>
  <si>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</si>
  <si>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</si>
  <si>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</si>
  <si>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</si>
  <si>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</si>
  <si>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</si>
  <si>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</si>
  <si>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</si>
  <si>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</si>
  <si>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</si>
  <si>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</si>
  <si>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</si>
  <si>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</si>
  <si>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</si>
  <si>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</si>
  <si>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</si>
  <si>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</si>
  <si>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</si>
  <si>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</si>
  <si>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</si>
  <si>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</si>
  <si>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</si>
  <si>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</si>
  <si>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</si>
  <si>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</si>
  <si>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</si>
  <si>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</si>
  <si>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</si>
  <si>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</si>
  <si>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</si>
  <si>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</si>
  <si>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</si>
  <si>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</si>
  <si>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</si>
  <si>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</si>
  <si>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</si>
  <si>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</si>
  <si>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</si>
  <si>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</si>
  <si>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</si>
  <si>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</si>
  <si>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</si>
  <si>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</si>
  <si>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</si>
  <si>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</si>
  <si>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</si>
  <si>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</si>
  <si>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</si>
  <si>
    <t>高知平野</t>
  </si>
  <si>
    <t>古川(仙北平野）</t>
  </si>
  <si>
    <t>②直近の測量がＨ30～Ｒ4年度の間に行われた水準点のうち、５年間の累計沈下量が最大の水準点</t>
  </si>
  <si>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</si>
  <si>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</si>
  <si>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</si>
  <si>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</si>
  <si>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さいたま市</t>
    <rPh sb="4" eb="5">
      <t>シ</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</si>
  <si>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</si>
  <si>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</si>
  <si>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</si>
  <si>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</si>
  <si>
    <t xml:space="preserve">                                                            </t>
  </si>
  <si>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</si>
  <si>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川越市</t>
    <rPh sb="0" eb="3">
      <t>カワゴエシ</t>
    </rPh>
    <phoneticPr fontId="4"/>
  </si>
  <si>
    <t>熊谷市
(旧妻沼町・旧江南町除く)</t>
    <rPh sb="0" eb="3">
      <t>クマガヤシ</t>
    </rPh>
    <rPh sb="5" eb="6">
      <t>キュウ</t>
    </rPh>
    <rPh sb="6" eb="8">
      <t>メヌマ</t>
    </rPh>
    <rPh sb="8" eb="9">
      <t>マチ</t>
    </rPh>
    <rPh sb="10" eb="11">
      <t>キュウ</t>
    </rPh>
    <rPh sb="11" eb="13">
      <t>エナン</t>
    </rPh>
    <rPh sb="13" eb="14">
      <t>マチ</t>
    </rPh>
    <rPh sb="14" eb="15">
      <t>ノゾ</t>
    </rPh>
    <phoneticPr fontId="4"/>
  </si>
  <si>
    <t>熊谷市
（旧江南町・旧妻沼町のみ）</t>
    <rPh sb="0" eb="3">
      <t>クマガヤシ</t>
    </rPh>
    <rPh sb="5" eb="6">
      <t>キュウ</t>
    </rPh>
    <rPh sb="6" eb="9">
      <t>コウナンマチ</t>
    </rPh>
    <rPh sb="10" eb="11">
      <t>キュウ</t>
    </rPh>
    <rPh sb="11" eb="14">
      <t>メヌママチ</t>
    </rPh>
    <phoneticPr fontId="4"/>
  </si>
  <si>
    <t>川口市</t>
    <rPh sb="0" eb="2">
      <t>カワグチ</t>
    </rPh>
    <rPh sb="2" eb="3">
      <t>シ</t>
    </rPh>
    <phoneticPr fontId="4"/>
  </si>
  <si>
    <t>行田市</t>
    <rPh sb="0" eb="3">
      <t>ギョウダシ</t>
    </rPh>
    <phoneticPr fontId="4"/>
  </si>
  <si>
    <t>所沢市</t>
    <rPh sb="0" eb="3">
      <t>トコロザワシ</t>
    </rPh>
    <phoneticPr fontId="4"/>
  </si>
  <si>
    <t>飯能市</t>
    <rPh sb="0" eb="3">
      <t>ハンノウシ</t>
    </rPh>
    <phoneticPr fontId="4"/>
  </si>
  <si>
    <t>加須市</t>
    <rPh sb="0" eb="3">
      <t>カゾシ</t>
    </rPh>
    <phoneticPr fontId="4"/>
  </si>
  <si>
    <t>本庄市
（旧児玉町除く）</t>
    <rPh sb="0" eb="3">
      <t>ホンジョウシ</t>
    </rPh>
    <rPh sb="5" eb="6">
      <t>キュウ</t>
    </rPh>
    <rPh sb="6" eb="8">
      <t>コダマ</t>
    </rPh>
    <rPh sb="8" eb="9">
      <t>マチ</t>
    </rPh>
    <rPh sb="9" eb="10">
      <t>ノゾ</t>
    </rPh>
    <phoneticPr fontId="4"/>
  </si>
  <si>
    <t>本庄市
（旧児玉町のみ）</t>
    <rPh sb="0" eb="3">
      <t>ホンジョウシ</t>
    </rPh>
    <rPh sb="5" eb="6">
      <t>キュウ</t>
    </rPh>
    <rPh sb="6" eb="9">
      <t>コダママチ</t>
    </rPh>
    <phoneticPr fontId="4"/>
  </si>
  <si>
    <t>東松山市</t>
    <rPh sb="0" eb="3">
      <t>ヒガシマツヤマ</t>
    </rPh>
    <rPh sb="3" eb="4">
      <t>シ</t>
    </rPh>
    <phoneticPr fontId="4"/>
  </si>
  <si>
    <t>春日部市</t>
    <rPh sb="0" eb="4">
      <t>カスカベシ</t>
    </rPh>
    <phoneticPr fontId="4"/>
  </si>
  <si>
    <t>狭山市</t>
    <rPh sb="0" eb="3">
      <t>サヤマシ</t>
    </rPh>
    <phoneticPr fontId="4"/>
  </si>
  <si>
    <t>羽生市</t>
    <rPh sb="0" eb="3">
      <t>ハニュウシ</t>
    </rPh>
    <phoneticPr fontId="4"/>
  </si>
  <si>
    <t>鴻巣市</t>
    <rPh sb="0" eb="2">
      <t>コウノス</t>
    </rPh>
    <rPh sb="2" eb="3">
      <t>シ</t>
    </rPh>
    <phoneticPr fontId="4"/>
  </si>
  <si>
    <t>深谷市</t>
    <rPh sb="0" eb="3">
      <t>フカヤシ</t>
    </rPh>
    <phoneticPr fontId="4"/>
  </si>
  <si>
    <t>上尾市</t>
    <rPh sb="0" eb="3">
      <t>アゲオシ</t>
    </rPh>
    <phoneticPr fontId="4"/>
  </si>
  <si>
    <t>草加市</t>
    <rPh sb="0" eb="3">
      <t>ソウカシ</t>
    </rPh>
    <phoneticPr fontId="4"/>
  </si>
  <si>
    <t>越谷市</t>
    <rPh sb="0" eb="2">
      <t>コシガヤ</t>
    </rPh>
    <rPh sb="2" eb="3">
      <t>シ</t>
    </rPh>
    <phoneticPr fontId="4"/>
  </si>
  <si>
    <t>蕨市</t>
    <rPh sb="0" eb="2">
      <t>ワラビシ</t>
    </rPh>
    <phoneticPr fontId="4"/>
  </si>
  <si>
    <t>戸田市</t>
    <rPh sb="0" eb="3">
      <t>トダシ</t>
    </rPh>
    <phoneticPr fontId="4"/>
  </si>
  <si>
    <t>入間市</t>
    <rPh sb="0" eb="3">
      <t>イルマシ</t>
    </rPh>
    <phoneticPr fontId="4"/>
  </si>
  <si>
    <t>朝霞市</t>
    <rPh sb="0" eb="3">
      <t>アサカシ</t>
    </rPh>
    <phoneticPr fontId="4"/>
  </si>
  <si>
    <t>志木市</t>
    <rPh sb="0" eb="3">
      <t>シキシ</t>
    </rPh>
    <phoneticPr fontId="4"/>
  </si>
  <si>
    <t>和光市</t>
    <rPh sb="0" eb="3">
      <t>ワコウシ</t>
    </rPh>
    <phoneticPr fontId="4"/>
  </si>
  <si>
    <t>新座市</t>
    <rPh sb="0" eb="3">
      <t>ニイザシ</t>
    </rPh>
    <phoneticPr fontId="4"/>
  </si>
  <si>
    <t>桶川市</t>
    <rPh sb="0" eb="3">
      <t>オケガワシ</t>
    </rPh>
    <phoneticPr fontId="4"/>
  </si>
  <si>
    <t>久喜市</t>
    <rPh sb="0" eb="2">
      <t>クキ</t>
    </rPh>
    <rPh sb="2" eb="3">
      <t>シ</t>
    </rPh>
    <phoneticPr fontId="4"/>
  </si>
  <si>
    <t>北本市</t>
    <rPh sb="0" eb="3">
      <t>キタモトシ</t>
    </rPh>
    <phoneticPr fontId="4"/>
  </si>
  <si>
    <t>八潮市</t>
    <rPh sb="0" eb="3">
      <t>ヤシオシ</t>
    </rPh>
    <phoneticPr fontId="4"/>
  </si>
  <si>
    <t>富士見市</t>
    <rPh sb="0" eb="4">
      <t>フジミシ</t>
    </rPh>
    <phoneticPr fontId="4"/>
  </si>
  <si>
    <t>三郷市</t>
    <rPh sb="0" eb="2">
      <t>ミサト</t>
    </rPh>
    <rPh sb="2" eb="3">
      <t>シ</t>
    </rPh>
    <phoneticPr fontId="4"/>
  </si>
  <si>
    <t>蓮田市</t>
    <rPh sb="0" eb="2">
      <t>ハスダ</t>
    </rPh>
    <rPh sb="2" eb="3">
      <t>シ</t>
    </rPh>
    <phoneticPr fontId="4"/>
  </si>
  <si>
    <t>坂戸市</t>
    <rPh sb="0" eb="2">
      <t>サカド</t>
    </rPh>
    <rPh sb="2" eb="3">
      <t>シ</t>
    </rPh>
    <phoneticPr fontId="4"/>
  </si>
  <si>
    <t>幸手市</t>
    <rPh sb="0" eb="2">
      <t>サッテ</t>
    </rPh>
    <rPh sb="2" eb="3">
      <t>シ</t>
    </rPh>
    <phoneticPr fontId="4"/>
  </si>
  <si>
    <t>鶴ヶ島市</t>
    <rPh sb="0" eb="3">
      <t>ツルガシマ</t>
    </rPh>
    <rPh sb="3" eb="4">
      <t>シ</t>
    </rPh>
    <phoneticPr fontId="4"/>
  </si>
  <si>
    <t>日高市</t>
    <rPh sb="0" eb="2">
      <t>ヒダカ</t>
    </rPh>
    <rPh sb="2" eb="3">
      <t>シ</t>
    </rPh>
    <phoneticPr fontId="4"/>
  </si>
  <si>
    <t>吉川市</t>
    <rPh sb="0" eb="2">
      <t>ヨシカワ</t>
    </rPh>
    <rPh sb="2" eb="3">
      <t>シ</t>
    </rPh>
    <phoneticPr fontId="4"/>
  </si>
  <si>
    <t>ふじみ野市</t>
    <rPh sb="3" eb="4">
      <t>ノ</t>
    </rPh>
    <rPh sb="4" eb="5">
      <t>シ</t>
    </rPh>
    <phoneticPr fontId="4"/>
  </si>
  <si>
    <t>白岡市</t>
    <rPh sb="0" eb="1">
      <t>シロ</t>
    </rPh>
    <rPh sb="1" eb="3">
      <t>オカイチ</t>
    </rPh>
    <phoneticPr fontId="6"/>
  </si>
  <si>
    <t>伊奈町</t>
    <rPh sb="0" eb="3">
      <t>イナマチ</t>
    </rPh>
    <phoneticPr fontId="4"/>
  </si>
  <si>
    <t>三芳町</t>
    <rPh sb="0" eb="3">
      <t>ミヨシマチ</t>
    </rPh>
    <phoneticPr fontId="4"/>
  </si>
  <si>
    <t>毛呂山町</t>
    <rPh sb="0" eb="4">
      <t>モロヤママチ</t>
    </rPh>
    <phoneticPr fontId="4"/>
  </si>
  <si>
    <t>越生町</t>
    <rPh sb="0" eb="3">
      <t>オゴセマチ</t>
    </rPh>
    <phoneticPr fontId="4"/>
  </si>
  <si>
    <t>滑川町</t>
    <rPh sb="0" eb="2">
      <t>ナメカワ</t>
    </rPh>
    <rPh sb="2" eb="3">
      <t>マチ</t>
    </rPh>
    <phoneticPr fontId="4"/>
  </si>
  <si>
    <t>嵐山町</t>
    <rPh sb="0" eb="3">
      <t>ランザンマチ</t>
    </rPh>
    <phoneticPr fontId="4"/>
  </si>
  <si>
    <t>小川町</t>
    <rPh sb="0" eb="3">
      <t>オガワマチ</t>
    </rPh>
    <phoneticPr fontId="4"/>
  </si>
  <si>
    <t>川島町</t>
    <rPh sb="0" eb="3">
      <t>カワジママチ</t>
    </rPh>
    <phoneticPr fontId="4"/>
  </si>
  <si>
    <t>吉見町</t>
    <rPh sb="0" eb="3">
      <t>ヨシミマチ</t>
    </rPh>
    <phoneticPr fontId="4"/>
  </si>
  <si>
    <t>鳩山町</t>
    <rPh sb="0" eb="3">
      <t>ハトヤマチョウ</t>
    </rPh>
    <phoneticPr fontId="4"/>
  </si>
  <si>
    <t>ときがわ町</t>
    <rPh sb="4" eb="5">
      <t>マチ</t>
    </rPh>
    <phoneticPr fontId="4"/>
  </si>
  <si>
    <t>美里町</t>
    <rPh sb="0" eb="3">
      <t>ミサトマチ</t>
    </rPh>
    <phoneticPr fontId="4"/>
  </si>
  <si>
    <t>神川町</t>
    <rPh sb="0" eb="3">
      <t>カミカワマチ</t>
    </rPh>
    <phoneticPr fontId="4"/>
  </si>
  <si>
    <t>上里町</t>
    <rPh sb="0" eb="2">
      <t>カミサト</t>
    </rPh>
    <rPh sb="2" eb="3">
      <t>マチ</t>
    </rPh>
    <phoneticPr fontId="4"/>
  </si>
  <si>
    <t>寄居町</t>
    <rPh sb="0" eb="3">
      <t>ヨリイマチ</t>
    </rPh>
    <phoneticPr fontId="4"/>
  </si>
  <si>
    <t>宮代町</t>
    <rPh sb="0" eb="3">
      <t>ミヤダイマチ</t>
    </rPh>
    <phoneticPr fontId="4"/>
  </si>
  <si>
    <t>杉戸町</t>
    <rPh sb="0" eb="3">
      <t>スギドチョウ</t>
    </rPh>
    <phoneticPr fontId="4"/>
  </si>
  <si>
    <t>松伏町</t>
    <rPh sb="0" eb="2">
      <t>マツブシ</t>
    </rPh>
    <rPh sb="2" eb="3">
      <t>マチ</t>
    </rPh>
    <phoneticPr fontId="4"/>
  </si>
  <si>
    <t>◇　</t>
  </si>
  <si>
    <t>東部</t>
    <rPh sb="0" eb="2">
      <t>トウブ</t>
    </rPh>
    <phoneticPr fontId="4"/>
  </si>
  <si>
    <t>中央部</t>
    <rPh sb="0" eb="2">
      <t>チュウオウ</t>
    </rPh>
    <rPh sb="2" eb="3">
      <t>ブ</t>
    </rPh>
    <phoneticPr fontId="4"/>
  </si>
  <si>
    <t>西部</t>
    <rPh sb="0" eb="2">
      <t>セイブ</t>
    </rPh>
    <phoneticPr fontId="4"/>
  </si>
  <si>
    <t>北東部</t>
    <rPh sb="0" eb="2">
      <t>ホクトウ</t>
    </rPh>
    <rPh sb="2" eb="3">
      <t>ブ</t>
    </rPh>
    <phoneticPr fontId="4"/>
  </si>
  <si>
    <t>比企</t>
    <rPh sb="0" eb="2">
      <t>ヒキ</t>
    </rPh>
    <phoneticPr fontId="4"/>
  </si>
  <si>
    <t>北部</t>
    <rPh sb="0" eb="2">
      <t>ホクブ</t>
    </rPh>
    <phoneticPr fontId="4"/>
  </si>
  <si>
    <t>・工業用水法の採取の規制に関する法律に基づく調査集計
・埼玉県生活環境保全条例による報告の集計（埼玉県、川口市、草加市、八潮市、戸田市による集計）
・さいたま市生活保全条例による、地下水採取量報告書</t>
    <rPh sb="1" eb="3">
      <t>コウギョウ</t>
    </rPh>
    <rPh sb="3" eb="5">
      <t>ヨウスイ</t>
    </rPh>
    <rPh sb="5" eb="6">
      <t>ホウ</t>
    </rPh>
    <rPh sb="28" eb="30">
      <t>サイタマ</t>
    </rPh>
    <rPh sb="31" eb="33">
      <t>セイカツ</t>
    </rPh>
    <rPh sb="33" eb="35">
      <t>カンキョウ</t>
    </rPh>
    <rPh sb="35" eb="37">
      <t>ホゼン</t>
    </rPh>
    <rPh sb="42" eb="44">
      <t>ホウコク</t>
    </rPh>
    <rPh sb="45" eb="47">
      <t>シュウケイ</t>
    </rPh>
    <rPh sb="79" eb="80">
      <t>シ</t>
    </rPh>
    <rPh sb="80" eb="82">
      <t>セイカツ</t>
    </rPh>
    <rPh sb="82" eb="84">
      <t>ホゼン</t>
    </rPh>
    <rPh sb="84" eb="86">
      <t>ジョウレイ</t>
    </rPh>
    <rPh sb="96" eb="98">
      <t>ホウコク</t>
    </rPh>
    <phoneticPr fontId="4"/>
  </si>
  <si>
    <t>・建築物用地下水の採取規制に関する法律に基づく調査集計
・埼玉県生活環境保全条例による報告の集計（埼玉県、川口市、草加市、八潮市、戸田市による集計）
・さいたま市生活環境の保全に関する条例による、地下水採取量報告書</t>
    <rPh sb="1" eb="4">
      <t>ケンチクブツ</t>
    </rPh>
    <rPh sb="4" eb="5">
      <t>ヨウ</t>
    </rPh>
    <rPh sb="5" eb="8">
      <t>チカスイ</t>
    </rPh>
    <rPh sb="9" eb="11">
      <t>サイシュ</t>
    </rPh>
    <rPh sb="11" eb="13">
      <t>キセイ</t>
    </rPh>
    <rPh sb="14" eb="15">
      <t>カン</t>
    </rPh>
    <rPh sb="17" eb="19">
      <t>ホウリツ</t>
    </rPh>
    <rPh sb="20" eb="21">
      <t>モト</t>
    </rPh>
    <rPh sb="23" eb="25">
      <t>チョウサ</t>
    </rPh>
    <rPh sb="25" eb="27">
      <t>シュウケイ</t>
    </rPh>
    <rPh sb="83" eb="85">
      <t>カンキョウ</t>
    </rPh>
    <rPh sb="89" eb="90">
      <t>カン</t>
    </rPh>
    <phoneticPr fontId="4"/>
  </si>
  <si>
    <t>・埼玉県生活環境保全条例による報告の集計（埼玉県、川口市、草加市、八潮市、戸田市による集計）
・さいたま市生活環境の保全に関する条例による採取量報告
・市町村水道担当課に対しての採取量調査</t>
    <rPh sb="55" eb="57">
      <t>カンキョウ</t>
    </rPh>
    <rPh sb="61" eb="62">
      <t>カン</t>
    </rPh>
    <phoneticPr fontId="4"/>
  </si>
  <si>
    <t>・埼玉県生活環境保全条例による報告の集計（埼玉県、川口市、草加市、八潮市、戸田市による集計）
・さいたま市生活環境の保全に関する条例による、地下水採取量報告書
※どちらも30ｍ以浅のかんがい用井戸を除外している。</t>
    <rPh sb="55" eb="57">
      <t>カンキョウ</t>
    </rPh>
    <rPh sb="61" eb="62">
      <t>カン</t>
    </rPh>
    <rPh sb="99" eb="101">
      <t>ジョガイ</t>
    </rPh>
    <phoneticPr fontId="4"/>
  </si>
  <si>
    <t>「日本標準産業分類」に分類される業に供する用（「工業用水法」規制対象用途　及び　大分類F電気・ガス・熱供給・水道業の中分類36水道業の上水道業を除く）</t>
    <rPh sb="1" eb="3">
      <t>ニホン</t>
    </rPh>
    <rPh sb="3" eb="5">
      <t>ヒョウジュン</t>
    </rPh>
    <rPh sb="5" eb="7">
      <t>サンギョウ</t>
    </rPh>
    <rPh sb="7" eb="9">
      <t>ブンルイ</t>
    </rPh>
    <rPh sb="11" eb="13">
      <t>ブンルイ</t>
    </rPh>
    <rPh sb="16" eb="17">
      <t>ギョウ</t>
    </rPh>
    <rPh sb="18" eb="19">
      <t>キョウ</t>
    </rPh>
    <rPh sb="21" eb="22">
      <t>ヨウ</t>
    </rPh>
    <rPh sb="37" eb="38">
      <t>オヨ</t>
    </rPh>
    <rPh sb="40" eb="43">
      <t>ダイブンルイ</t>
    </rPh>
    <rPh sb="44" eb="46">
      <t>デンキ</t>
    </rPh>
    <rPh sb="50" eb="51">
      <t>ネツ</t>
    </rPh>
    <rPh sb="51" eb="53">
      <t>キョウキュウ</t>
    </rPh>
    <rPh sb="54" eb="57">
      <t>スイドウギョウ</t>
    </rPh>
    <rPh sb="58" eb="59">
      <t>チュウ</t>
    </rPh>
    <rPh sb="59" eb="61">
      <t>ブンルイ</t>
    </rPh>
    <rPh sb="63" eb="66">
      <t>スイドウギョウ</t>
    </rPh>
    <rPh sb="67" eb="70">
      <t>ジョウスイドウ</t>
    </rPh>
    <rPh sb="70" eb="71">
      <t>ギョウ</t>
    </rPh>
    <rPh sb="72" eb="73">
      <t>ノゾ</t>
    </rPh>
    <phoneticPr fontId="4"/>
  </si>
  <si>
    <t>非常災害用等公益上の用</t>
    <rPh sb="0" eb="2">
      <t>ヒジョウ</t>
    </rPh>
    <rPh sb="2" eb="4">
      <t>サイガイ</t>
    </rPh>
    <rPh sb="4" eb="5">
      <t>ヨウ</t>
    </rPh>
    <rPh sb="5" eb="6">
      <t>トウ</t>
    </rPh>
    <rPh sb="6" eb="8">
      <t>コウエキ</t>
    </rPh>
    <rPh sb="8" eb="9">
      <t>ジョウ</t>
    </rPh>
    <rPh sb="10" eb="11">
      <t>ヨウ</t>
    </rPh>
    <phoneticPr fontId="4"/>
  </si>
  <si>
    <t>越谷東１号井</t>
    <rPh sb="0" eb="2">
      <t>コシガヤ</t>
    </rPh>
    <rPh sb="2" eb="3">
      <t>ヒガシ</t>
    </rPh>
    <rPh sb="4" eb="5">
      <t>ゴウ</t>
    </rPh>
    <rPh sb="5" eb="6">
      <t>セイ</t>
    </rPh>
    <phoneticPr fontId="4"/>
  </si>
  <si>
    <t>浦和２号井</t>
    <rPh sb="0" eb="2">
      <t>ウラワ</t>
    </rPh>
    <rPh sb="3" eb="4">
      <t>ゴウ</t>
    </rPh>
    <rPh sb="4" eb="5">
      <t>セイ</t>
    </rPh>
    <phoneticPr fontId="4"/>
  </si>
  <si>
    <t>大宮井</t>
    <rPh sb="0" eb="2">
      <t>オオミヤ</t>
    </rPh>
    <rPh sb="2" eb="3">
      <t>セイ</t>
    </rPh>
    <phoneticPr fontId="4"/>
  </si>
  <si>
    <t>浦和東井</t>
    <rPh sb="0" eb="2">
      <t>ウラワ</t>
    </rPh>
    <rPh sb="2" eb="3">
      <t>ヒガシ</t>
    </rPh>
    <rPh sb="3" eb="4">
      <t>セイ</t>
    </rPh>
    <phoneticPr fontId="4"/>
  </si>
  <si>
    <t>所沢２号井</t>
    <rPh sb="0" eb="2">
      <t>トコロザワ</t>
    </rPh>
    <rPh sb="3" eb="4">
      <t>ゴウ</t>
    </rPh>
    <rPh sb="4" eb="5">
      <t>セイ</t>
    </rPh>
    <phoneticPr fontId="4"/>
  </si>
  <si>
    <t>鷲宮２号井</t>
    <rPh sb="0" eb="1">
      <t>ワシ</t>
    </rPh>
    <rPh sb="1" eb="2">
      <t>ミヤ</t>
    </rPh>
    <rPh sb="3" eb="4">
      <t>ゴウ</t>
    </rPh>
    <rPh sb="4" eb="5">
      <t>セイ</t>
    </rPh>
    <phoneticPr fontId="4"/>
  </si>
  <si>
    <t>越谷市増林3-1</t>
  </si>
  <si>
    <t>さいたま市桜区上大久保639-1</t>
  </si>
  <si>
    <t>さいたま市大宮区高鼻町４</t>
  </si>
  <si>
    <t>さいたま市緑区東浦和3-7-25</t>
  </si>
  <si>
    <t>所沢市並木1-13</t>
  </si>
  <si>
    <t>久喜市桜田3-11-3</t>
    <rPh sb="0" eb="3">
      <t>クキシ</t>
    </rPh>
    <phoneticPr fontId="5"/>
  </si>
  <si>
    <t>15.39</t>
  </si>
  <si>
    <t>15.88</t>
  </si>
  <si>
    <t>267～283</t>
  </si>
  <si>
    <t>169～174
184～190</t>
  </si>
  <si>
    <t>　607～629</t>
  </si>
  <si>
    <t>147～154　
170～182
189～197　
200～216</t>
  </si>
  <si>
    <t>201～223</t>
  </si>
  <si>
    <t>192～215</t>
  </si>
  <si>
    <t>埼玉県</t>
    <rPh sb="0" eb="3">
      <t>サイタマケン</t>
    </rPh>
    <phoneticPr fontId="5"/>
  </si>
  <si>
    <t>さいたま市</t>
  </si>
  <si>
    <t>被圧地下水</t>
  </si>
  <si>
    <t>Ｓ59.3</t>
  </si>
  <si>
    <t>Ｓ47.3</t>
  </si>
  <si>
    <t>Ｓ48.3</t>
  </si>
  <si>
    <t>Ｓ58.3</t>
  </si>
  <si>
    <t>Ｓ55.3</t>
  </si>
  <si>
    <t>Ｓ57.3</t>
  </si>
  <si>
    <t>Ｓ62　29.63</t>
  </si>
  <si>
    <t>　Ｓ48　41.04</t>
  </si>
  <si>
    <t>　Ｓ49　20.08</t>
  </si>
  <si>
    <t>　Ｓ59　26.75</t>
  </si>
  <si>
    <t>　Ｓ59　70.75</t>
  </si>
  <si>
    <t>　Ｈ 4　38.45</t>
  </si>
  <si>
    <t>欠測</t>
    <rPh sb="0" eb="2">
      <t>ケッソク</t>
    </rPh>
    <phoneticPr fontId="4"/>
  </si>
  <si>
    <t>水位の説明　水位は年間の平均値、井戸の管頭を観測したもの。</t>
  </si>
  <si>
    <t>53-14</t>
  </si>
  <si>
    <t>埼玉県</t>
    <rPh sb="0" eb="3">
      <t>サイタマケン</t>
    </rPh>
    <phoneticPr fontId="4"/>
  </si>
  <si>
    <t>11097</t>
  </si>
  <si>
    <t>2025</t>
  </si>
  <si>
    <t>深谷市新戒749-1</t>
    <rPh sb="0" eb="3">
      <t>フカヤシ</t>
    </rPh>
    <rPh sb="3" eb="5">
      <t>シンガイ</t>
    </rPh>
    <phoneticPr fontId="4"/>
  </si>
  <si>
    <t>加須市旗井2028-7</t>
    <rPh sb="0" eb="3">
      <t>カゾシ</t>
    </rPh>
    <rPh sb="3" eb="5">
      <t>ハタイ</t>
    </rPh>
    <phoneticPr fontId="4"/>
  </si>
  <si>
    <t>越谷市</t>
    <rPh sb="0" eb="3">
      <t>コシガヤシ</t>
    </rPh>
    <phoneticPr fontId="4"/>
  </si>
  <si>
    <t>国土地理院</t>
    <rPh sb="0" eb="2">
      <t>コクド</t>
    </rPh>
    <rPh sb="2" eb="4">
      <t>チリ</t>
    </rPh>
    <rPh sb="4" eb="5">
      <t>イン</t>
    </rPh>
    <phoneticPr fontId="4"/>
  </si>
  <si>
    <t>R4</t>
  </si>
  <si>
    <t>H30～R4</t>
  </si>
  <si>
    <t>S36~R4</t>
  </si>
  <si>
    <t>S50~R4</t>
  </si>
  <si>
    <t>１．沈下量の基準点は、埼玉県測量協議会による12点（所在地：日本水準原点ほか11地点）</t>
    <rPh sb="6" eb="8">
      <t>キジュン</t>
    </rPh>
    <rPh sb="8" eb="9">
      <t>テン</t>
    </rPh>
    <rPh sb="11" eb="14">
      <t>サイタマケン</t>
    </rPh>
    <rPh sb="14" eb="16">
      <t>ソクリョウ</t>
    </rPh>
    <rPh sb="16" eb="19">
      <t>キョウギカイ</t>
    </rPh>
    <rPh sb="24" eb="25">
      <t>テン</t>
    </rPh>
    <rPh sb="30" eb="32">
      <t>ニホン</t>
    </rPh>
    <rPh sb="32" eb="34">
      <t>スイジュン</t>
    </rPh>
    <rPh sb="34" eb="36">
      <t>ゲンテン</t>
    </rPh>
    <rPh sb="40" eb="42">
      <t>チテン</t>
    </rPh>
    <phoneticPr fontId="4"/>
  </si>
  <si>
    <t>２．測量の基準日：令和５年１月１日</t>
    <rPh sb="9" eb="11">
      <t>レイワ</t>
    </rPh>
    <rPh sb="12" eb="13">
      <t>ネン</t>
    </rPh>
    <rPh sb="14" eb="15">
      <t>ガツ</t>
    </rPh>
    <rPh sb="16" eb="17">
      <t>ヒ</t>
    </rPh>
    <phoneticPr fontId="4"/>
  </si>
  <si>
    <t>H5～R4</t>
  </si>
  <si>
    <t>H24</t>
  </si>
  <si>
    <t>３．平成23年に東日本大震災の影響があったため、その後数年間は評価できない。</t>
    <rPh sb="2" eb="4">
      <t>ヘイセイ</t>
    </rPh>
    <rPh sb="6" eb="7">
      <t>ネン</t>
    </rPh>
    <rPh sb="8" eb="9">
      <t>ヒガシ</t>
    </rPh>
    <rPh sb="9" eb="11">
      <t>ニホン</t>
    </rPh>
    <rPh sb="11" eb="14">
      <t>ダイシンサイ</t>
    </rPh>
    <rPh sb="15" eb="17">
      <t>エイキョウ</t>
    </rPh>
    <rPh sb="26" eb="27">
      <t>ゴ</t>
    </rPh>
    <rPh sb="27" eb="30">
      <t>スウネンカン</t>
    </rPh>
    <rPh sb="31" eb="33">
      <t>ヒョウカ</t>
    </rPh>
    <phoneticPr fontId="4"/>
  </si>
  <si>
    <t>-</t>
  </si>
  <si>
    <t>/</t>
  </si>
  <si>
    <t>#</t>
  </si>
  <si>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</si>
  <si>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</si>
  <si>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</si>
  <si>
    <t>月別日当り採取量
合計</t>
    <rPh sb="0" eb="2">
      <t>ツキベツ</t>
    </rPh>
    <rPh sb="2" eb="4">
      <t>ヒア</t>
    </rPh>
    <rPh sb="5" eb="7">
      <t>サイシュ</t>
    </rPh>
    <rPh sb="7" eb="8">
      <t>リョウ</t>
    </rPh>
    <rPh sb="9" eb="10">
      <t>ゴウ</t>
    </rPh>
    <rPh sb="10" eb="11">
      <t>ケイ</t>
    </rPh>
    <phoneticPr fontId="4"/>
  </si>
  <si>
    <t>月別日当採取量</t>
    <rPh sb="0" eb="2">
      <t>ツキベツ</t>
    </rPh>
    <rPh sb="2" eb="4">
      <t>ヒア</t>
    </rPh>
    <rPh sb="4" eb="7">
      <t>サイシュリョウ</t>
    </rPh>
    <phoneticPr fontId="4"/>
  </si>
  <si>
    <t>小　計</t>
    <rPh sb="0" eb="1">
      <t>ショウ</t>
    </rPh>
    <rPh sb="2" eb="3">
      <t>ケイ</t>
    </rPh>
    <phoneticPr fontId="4"/>
  </si>
  <si>
    <t>月間稼働日数</t>
    <rPh sb="0" eb="2">
      <t>ゲッカン</t>
    </rPh>
    <rPh sb="2" eb="4">
      <t>カドウ</t>
    </rPh>
    <rPh sb="4" eb="5">
      <t>ヒ</t>
    </rPh>
    <rPh sb="5" eb="6">
      <t>スウ</t>
    </rPh>
    <phoneticPr fontId="4"/>
  </si>
  <si>
    <t>月間採取量(㎥）</t>
    <rPh sb="0" eb="2">
      <t>ゲッカン</t>
    </rPh>
    <rPh sb="2" eb="4">
      <t>サイシュ</t>
    </rPh>
    <rPh sb="4" eb="5">
      <t>リョウ</t>
    </rPh>
    <phoneticPr fontId="4"/>
  </si>
  <si>
    <t>八潮市</t>
    <rPh sb="0" eb="3">
      <t>ヤシオシ</t>
    </rPh>
    <phoneticPr fontId="59"/>
  </si>
  <si>
    <t>前年度
1日平均
(㎥/日)</t>
  </si>
  <si>
    <t>1日平均
(㎥/日)</t>
  </si>
  <si>
    <t>1年間合計</t>
    <rPh sb="1" eb="3">
      <t>ネンカン</t>
    </rPh>
    <rPh sb="3" eb="5">
      <t>ゴウケイ</t>
    </rPh>
    <phoneticPr fontId="4"/>
  </si>
  <si>
    <t>令和４年度月別採取量  (㎥/日）</t>
    <rPh sb="5" eb="6">
      <t>ツキ</t>
    </rPh>
    <rPh sb="15" eb="16">
      <t>ニチ</t>
    </rPh>
    <phoneticPr fontId="4"/>
  </si>
  <si>
    <t>井戸本数</t>
  </si>
  <si>
    <t>許可件数</t>
    <rPh sb="0" eb="2">
      <t>キョカ</t>
    </rPh>
    <rPh sb="2" eb="4">
      <t>ケンスウ</t>
    </rPh>
    <phoneticPr fontId="4"/>
  </si>
  <si>
    <t>指定地域名</t>
  </si>
  <si>
    <t>１４　工業用水法第24条の規定に基づく井戸使用状況報告</t>
  </si>
  <si>
    <t>さいたま市の一部</t>
    <rPh sb="4" eb="5">
      <t>シ</t>
    </rPh>
    <rPh sb="6" eb="8">
      <t>イチブ</t>
    </rPh>
    <phoneticPr fontId="61"/>
  </si>
  <si>
    <t>令和4年度月別採取量  (㎥/日）</t>
    <rPh sb="5" eb="6">
      <t>ツキ</t>
    </rPh>
    <rPh sb="15" eb="16">
      <t>ニチ</t>
    </rPh>
    <phoneticPr fontId="4"/>
  </si>
  <si>
    <t>２２　ビル用水法第13条の規定に基づく井戸使用状況報告</t>
  </si>
  <si>
    <t>※令和4年度に実施した許可や受理等をご記入お願いします。</t>
    <rPh sb="1" eb="3">
      <t>レイワ</t>
    </rPh>
    <rPh sb="4" eb="6">
      <t>ネンド</t>
    </rPh>
    <rPh sb="7" eb="9">
      <t>ジッシ</t>
    </rPh>
    <rPh sb="11" eb="13">
      <t>キョカ</t>
    </rPh>
    <rPh sb="14" eb="16">
      <t>ジュリ</t>
    </rPh>
    <rPh sb="16" eb="17">
      <t>トウ</t>
    </rPh>
    <rPh sb="19" eb="21">
      <t>キニュウ</t>
    </rPh>
    <rPh sb="22" eb="23">
      <t>ネガ</t>
    </rPh>
    <phoneticPr fontId="4"/>
  </si>
  <si>
    <t>２２．</t>
  </si>
  <si>
    <t>２１．</t>
  </si>
  <si>
    <t>２０．</t>
  </si>
  <si>
    <t>１９．</t>
  </si>
  <si>
    <t>１８．</t>
  </si>
  <si>
    <t>１７．</t>
  </si>
  <si>
    <t>地下水採取規制に関する条例等</t>
    <rPh sb="0" eb="3">
      <t>チカスイ</t>
    </rPh>
    <rPh sb="3" eb="5">
      <t>サイシュ</t>
    </rPh>
    <rPh sb="5" eb="7">
      <t>キセイ</t>
    </rPh>
    <rPh sb="8" eb="9">
      <t>カン</t>
    </rPh>
    <rPh sb="11" eb="13">
      <t>ジョウレイ</t>
    </rPh>
    <rPh sb="13" eb="1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</si>
</sst>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88" formatCode="0.0;&quot;▲ &quot;0.0"/>
    <numFmt numFmtId="189" formatCode="#,##0.00_ "/>
    <numFmt numFmtId="190" formatCode="#,##0.00_);\(#,##0.00\)"/>
  </numFmts>
  <fonts count="62">
    <font>
      <sz val="11"/>
      <name val="ＭＳ Ｐゴシック"/>
      <family val="3"/>
      <charset val="128"/>
    </font>
    <font>
      <sz val="10"/>
      <color theme="1"/>
      <name val="Arial"/>
      <family val="2"/>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sz val="11"/>
      <name val="メイリオ"/>
      <family val="3"/>
      <charset val="128"/>
    </font>
    <font>
      <sz val="8"/>
      <name val="メイリオ"/>
      <family val="3"/>
      <charset val="128"/>
    </font>
    <font>
      <b/>
      <sz val="9"/>
      <color indexed="8"/>
      <name val="メイリオ"/>
      <family val="3"/>
      <charset val="128"/>
    </font>
    <font>
      <sz val="9"/>
      <color rgb="FF000000"/>
      <name val="メイリオ"/>
      <family val="3"/>
      <charset val="128"/>
    </font>
    <font>
      <sz val="12"/>
      <name val="メイリオ"/>
      <family val="3"/>
      <charset val="128"/>
    </font>
    <font>
      <sz val="11"/>
      <color indexed="8"/>
      <name val="メイリオ"/>
      <family val="3"/>
      <charset val="128"/>
    </font>
    <font>
      <sz val="12"/>
      <color indexed="8"/>
      <name val="メイリオ"/>
      <family val="3"/>
      <charset val="128"/>
    </font>
    <font>
      <b/>
      <sz val="12"/>
      <color indexed="8"/>
      <name val="メイリオ"/>
      <family val="3"/>
      <charset val="128"/>
    </font>
    <font>
      <sz val="10"/>
      <color theme="1"/>
      <name val="メイリオ"/>
      <family val="3"/>
      <charset val="128"/>
    </font>
    <font>
      <b/>
      <sz val="10"/>
      <color theme="1"/>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color theme="1"/>
      <name val="Meiryo UI"/>
      <family val="2"/>
      <charset val="128"/>
    </font>
    <font>
      <b/>
      <sz val="11"/>
      <color indexed="8"/>
      <name val="メイリオ"/>
      <family val="3"/>
      <charset val="128"/>
    </font>
    <font>
      <b/>
      <sz val="14"/>
      <name val="メイリオ"/>
      <family val="3"/>
      <charset val="128"/>
    </font>
    <font>
      <sz val="11"/>
      <color rgb="FF000000"/>
      <name val="メイリオ"/>
      <family val="3"/>
      <charset val="128"/>
    </font>
    <font>
      <b/>
      <sz val="12"/>
      <color rgb="FF000000"/>
      <name val="メイリオ"/>
      <family val="3"/>
      <charset val="128"/>
    </font>
    <font>
      <b/>
      <sz val="8"/>
      <name val="メイリオ"/>
      <family val="3"/>
      <charset val="128"/>
    </font>
    <font>
      <b/>
      <sz val="20"/>
      <color rgb="FF000000"/>
      <name val="ＭＳ Ｐゴシック"/>
      <family val="3"/>
      <charset val="128"/>
    </font>
    <font>
      <b/>
      <sz val="12"/>
      <name val="メイリオ"/>
      <family val="3"/>
      <charset val="128"/>
    </font>
    <font>
      <b/>
      <sz val="10"/>
      <name val="メイリオ"/>
      <family val="3"/>
      <charset val="128"/>
    </font>
    <font>
      <b/>
      <sz val="18"/>
      <color rgb="FF000000"/>
      <name val="ＭＳ Ｐゴシック"/>
      <family val="3"/>
      <charset val="128"/>
    </font>
    <font>
      <sz val="9"/>
      <name val="游ゴシック"/>
      <family val="3"/>
      <charset val="128"/>
    </font>
    <font>
      <sz val="11"/>
      <name val="ＭＳ Ｐゴシック"/>
      <family val="3"/>
      <charset val="128"/>
    </font>
    <font>
      <sz val="10"/>
      <name val="ＭＳ Ｐゴシック"/>
      <family val="3"/>
      <charset val="128"/>
    </font>
    <font>
      <sz val="10"/>
      <color indexed="8"/>
      <name val="ＭＳ Ｐゴシック"/>
      <family val="3"/>
      <charset val="128"/>
    </font>
    <font>
      <sz val="10"/>
      <color indexed="8"/>
      <name val="メイリオ"/>
      <family val="3"/>
      <charset val="128"/>
    </font>
    <font>
      <sz val="10"/>
      <color rgb="FFFF0000"/>
      <name val="ＭＳ Ｐゴシック"/>
      <family val="3"/>
      <charset val="128"/>
    </font>
  </fonts>
  <fills count="35">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style="thin">
        <color auto="1"/>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style="thin">
        <color auto="1"/>
      </right>
      <top/>
      <bottom/>
      <diagonal/>
    </border>
    <border>
      <left/>
      <right style="double">
        <color auto="1"/>
      </right>
      <top style="medium">
        <color auto="1"/>
      </top>
      <bottom style="thin">
        <color auto="1"/>
      </bottom>
      <diagonal/>
    </border>
    <border>
      <left style="thin">
        <color auto="1"/>
      </left>
      <right style="double">
        <color auto="1"/>
      </right>
      <top/>
      <bottom style="thin">
        <color auto="1"/>
      </bottom>
      <diagonal/>
    </border>
    <border>
      <left/>
      <right style="medium">
        <color auto="1"/>
      </right>
      <top/>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auto="1"/>
      </top>
      <bottom style="double">
        <color auto="1"/>
      </bottom>
      <diagonal/>
    </border>
    <border>
      <left/>
      <right/>
      <top style="thin">
        <color indexed="8"/>
      </top>
      <bottom/>
      <diagonal/>
    </border>
    <border>
      <left style="thin">
        <color auto="1"/>
      </left>
      <right/>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top style="medium">
        <color auto="1"/>
      </top>
      <bottom/>
      <diagonal/>
    </border>
    <border>
      <left style="thin">
        <color auto="1"/>
      </left>
      <right/>
      <top/>
      <bottom style="double">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double">
        <color auto="1"/>
      </bottom>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right style="medium">
        <color auto="1"/>
      </right>
      <top style="medium">
        <color auto="1"/>
      </top>
      <bottom style="thin">
        <color auto="1"/>
      </bottom>
      <diagonal/>
    </border>
    <border diagonalUp="1">
      <left style="thin">
        <color auto="1"/>
      </left>
      <right style="thin">
        <color auto="1"/>
      </right>
      <top style="double">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right style="thin">
        <color auto="1"/>
      </right>
      <top style="double">
        <color auto="1"/>
      </top>
      <bottom/>
      <diagonal/>
    </border>
    <border diagonalDown="1">
      <left/>
      <right style="thin">
        <color auto="1"/>
      </right>
      <top/>
      <bottom style="thin">
        <color auto="1"/>
      </bottom>
      <diagonal style="thin">
        <color auto="1"/>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diagonalDown="1">
      <left style="thin">
        <color auto="1"/>
      </left>
      <right style="thin">
        <color auto="1"/>
      </right>
      <top/>
      <bottom style="thin">
        <color auto="1"/>
      </bottom>
      <diagonal style="thin">
        <color auto="1"/>
      </diagonal>
    </border>
    <border diagonalDown="1">
      <left style="thin">
        <color auto="1"/>
      </left>
      <right style="thin">
        <color auto="1"/>
      </right>
      <top style="double">
        <color auto="1"/>
      </top>
      <bottom style="thin">
        <color auto="1"/>
      </bottom>
      <diagonal style="thin">
        <color auto="1"/>
      </diagonal>
    </border>
    <border diagonalDown="1">
      <left/>
      <right style="thin">
        <color auto="1"/>
      </right>
      <top style="thin">
        <color auto="1"/>
      </top>
      <bottom style="double">
        <color auto="1"/>
      </bottom>
      <diagonal style="thin">
        <color auto="1"/>
      </diagonal>
    </border>
    <border diagonalDown="1">
      <left/>
      <right style="medium">
        <color auto="1"/>
      </right>
      <top style="thin">
        <color auto="1"/>
      </top>
      <bottom style="medium">
        <color auto="1"/>
      </bottom>
      <diagonal style="thin">
        <color auto="1"/>
      </diagonal>
    </border>
    <border diagonalDown="1">
      <left style="medium">
        <color auto="1"/>
      </left>
      <right style="thin">
        <color auto="1"/>
      </right>
      <top style="thin">
        <color auto="1"/>
      </top>
      <bottom style="medium">
        <color auto="1"/>
      </bottom>
      <diagonal style="thin">
        <color auto="1"/>
      </diagonal>
    </border>
    <border>
      <left style="thin">
        <color auto="1"/>
      </left>
      <right/>
      <top style="thin">
        <color auto="1"/>
      </top>
      <bottom style="double">
        <color auto="1"/>
      </bottom>
      <diagonal/>
    </border>
    <border diagonalDown="1">
      <left/>
      <right style="medium">
        <color auto="1"/>
      </right>
      <top/>
      <bottom style="thin">
        <color auto="1"/>
      </bottom>
      <diagonal style="thin">
        <color auto="1"/>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double">
        <color auto="1"/>
      </top>
      <bottom/>
      <diagonal/>
    </border>
    <border diagonalDown="1">
      <left/>
      <right style="thin">
        <color auto="1"/>
      </right>
      <top style="thin">
        <color auto="1"/>
      </top>
      <bottom style="thin">
        <color auto="1"/>
      </bottom>
      <diagonal style="thin">
        <color auto="1"/>
      </diagonal>
    </border>
    <border diagonalDown="1">
      <left/>
      <right style="thin">
        <color auto="1"/>
      </right>
      <top/>
      <bottom style="double">
        <color auto="1"/>
      </bottom>
      <diagonal style="thin">
        <color auto="1"/>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s>
  <cellStyleXfs count="8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2" borderId="0" applyNumberFormat="0" applyBorder="0" applyProtection="0"/>
    <xf numFmtId="0" fontId="7" fillId="3" borderId="0" applyNumberFormat="0" applyBorder="0" applyProtection="0"/>
    <xf numFmtId="0" fontId="7" fillId="4" borderId="0" applyNumberFormat="0" applyBorder="0" applyProtection="0"/>
    <xf numFmtId="0" fontId="7" fillId="5" borderId="0" applyNumberFormat="0" applyBorder="0" applyProtection="0"/>
    <xf numFmtId="0" fontId="7" fillId="6" borderId="0" applyNumberFormat="0" applyBorder="0" applyProtection="0"/>
    <xf numFmtId="0" fontId="7" fillId="7" borderId="0" applyNumberFormat="0" applyBorder="0" applyProtection="0"/>
    <xf numFmtId="0" fontId="7" fillId="8" borderId="0" applyNumberFormat="0" applyBorder="0" applyProtection="0"/>
    <xf numFmtId="0" fontId="7" fillId="9" borderId="0" applyNumberFormat="0" applyBorder="0" applyProtection="0"/>
    <xf numFmtId="0" fontId="7" fillId="10" borderId="0" applyNumberFormat="0" applyBorder="0" applyProtection="0"/>
    <xf numFmtId="0" fontId="7" fillId="11" borderId="0" applyNumberFormat="0" applyBorder="0" applyProtection="0"/>
    <xf numFmtId="0" fontId="7" fillId="12" borderId="0" applyNumberFormat="0" applyBorder="0" applyProtection="0"/>
    <xf numFmtId="0" fontId="7" fillId="13" borderId="0" applyNumberFormat="0" applyBorder="0" applyProtection="0"/>
    <xf numFmtId="0" fontId="8" fillId="14" borderId="0" applyNumberFormat="0" applyBorder="0" applyProtection="0"/>
    <xf numFmtId="0" fontId="8" fillId="15" borderId="0" applyNumberFormat="0" applyBorder="0" applyProtection="0"/>
    <xf numFmtId="0" fontId="8" fillId="16" borderId="0" applyNumberFormat="0" applyBorder="0" applyProtection="0"/>
    <xf numFmtId="0" fontId="8" fillId="17" borderId="0" applyNumberFormat="0" applyBorder="0" applyProtection="0"/>
    <xf numFmtId="0" fontId="8" fillId="18" borderId="0" applyNumberFormat="0" applyBorder="0" applyProtection="0"/>
    <xf numFmtId="0" fontId="8" fillId="19" borderId="0" applyNumberFormat="0" applyBorder="0" applyProtection="0"/>
    <xf numFmtId="0" fontId="8" fillId="20" borderId="0" applyNumberFormat="0" applyBorder="0" applyProtection="0"/>
    <xf numFmtId="0" fontId="8" fillId="21" borderId="0" applyNumberFormat="0" applyBorder="0" applyProtection="0"/>
    <xf numFmtId="0" fontId="8" fillId="22" borderId="0" applyNumberFormat="0" applyBorder="0" applyProtection="0"/>
    <xf numFmtId="0" fontId="8" fillId="23" borderId="0" applyNumberFormat="0" applyBorder="0" applyProtection="0"/>
    <xf numFmtId="0" fontId="8" fillId="24" borderId="0" applyNumberFormat="0" applyBorder="0" applyProtection="0"/>
    <xf numFmtId="0" fontId="8" fillId="25" borderId="0" applyNumberFormat="0" applyBorder="0" applyProtection="0"/>
    <xf numFmtId="0" fontId="9" fillId="0" borderId="0" applyNumberFormat="0" applyFill="0" applyBorder="0" applyProtection="0"/>
    <xf numFmtId="0" fontId="10" fillId="26" borderId="1" applyNumberFormat="0" applyProtection="0"/>
    <xf numFmtId="0" fontId="11" fillId="27" borderId="0" applyNumberFormat="0" applyBorder="0" applyProtection="0"/>
    <xf numFmtId="0" fontId="6" fillId="28" borderId="2" applyNumberFormat="0" applyFont="0" applyProtection="0"/>
    <xf numFmtId="0" fontId="12" fillId="0" borderId="3" applyNumberFormat="0" applyFill="0" applyProtection="0"/>
    <xf numFmtId="0" fontId="13" fillId="29" borderId="0" applyNumberFormat="0" applyBorder="0" applyProtection="0"/>
    <xf numFmtId="0" fontId="14" fillId="30" borderId="4" applyNumberFormat="0" applyProtection="0"/>
    <xf numFmtId="0" fontId="15" fillId="0" borderId="0" applyNumberFormat="0" applyFill="0" applyBorder="0" applyProtection="0"/>
    <xf numFmtId="38" fontId="57" fillId="0" borderId="0" applyFont="0" applyFill="0" applyBorder="0" applyProtection="0"/>
    <xf numFmtId="38" fontId="57" fillId="0" borderId="0" applyFont="0" applyFill="0" applyBorder="0" applyProtection="0"/>
    <xf numFmtId="38" fontId="16" fillId="0" borderId="0" applyFont="0" applyFill="0" applyBorder="0" applyProtection="0"/>
    <xf numFmtId="38" fontId="57" fillId="0" borderId="0" applyFont="0" applyFill="0" applyBorder="0" applyProtection="0"/>
    <xf numFmtId="38" fontId="16" fillId="0" borderId="0" applyFont="0" applyFill="0" applyBorder="0" applyProtection="0"/>
    <xf numFmtId="0" fontId="17" fillId="0" borderId="5" applyNumberFormat="0" applyFill="0" applyProtection="0"/>
    <xf numFmtId="0" fontId="18" fillId="0" borderId="6" applyNumberFormat="0" applyFill="0" applyProtection="0"/>
    <xf numFmtId="0" fontId="19" fillId="0" borderId="7" applyNumberFormat="0" applyFill="0" applyProtection="0"/>
    <xf numFmtId="0" fontId="19" fillId="0" borderId="0" applyNumberFormat="0" applyFill="0" applyBorder="0" applyProtection="0"/>
    <xf numFmtId="0" fontId="20" fillId="0" borderId="8" applyNumberFormat="0" applyFill="0" applyProtection="0"/>
    <xf numFmtId="0" fontId="21" fillId="30" borderId="9" applyNumberFormat="0" applyProtection="0"/>
    <xf numFmtId="0" fontId="22" fillId="0" borderId="0" applyNumberFormat="0" applyFill="0" applyBorder="0" applyProtection="0"/>
    <xf numFmtId="0" fontId="23" fillId="31" borderId="4" applyNumberForma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alignment vertical="center"/>
    </xf>
    <xf numFmtId="0" fontId="7" fillId="0" borderId="0">
      <alignment vertical="center"/>
    </xf>
    <xf numFmtId="0" fontId="16" fillId="0" borderId="0">
      <alignment vertical="center"/>
    </xf>
    <xf numFmtId="0" fontId="57" fillId="0" borderId="0">
      <alignment vertical="center"/>
    </xf>
    <xf numFmtId="0" fontId="16" fillId="0" borderId="0">
      <alignment vertical="center"/>
    </xf>
    <xf numFmtId="0" fontId="3" fillId="0" borderId="0">
      <alignment vertical="center"/>
    </xf>
    <xf numFmtId="0" fontId="57" fillId="0" borderId="0">
      <alignment vertical="center"/>
    </xf>
    <xf numFmtId="0" fontId="3" fillId="0" borderId="0">
      <alignment vertical="center"/>
    </xf>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6" fillId="0" borderId="0">
      <alignment vertical="center"/>
    </xf>
    <xf numFmtId="0" fontId="24" fillId="32" borderId="0" applyNumberFormat="0" applyBorder="0" applyProtection="0"/>
    <xf numFmtId="0" fontId="57" fillId="0" borderId="0"/>
    <xf numFmtId="0" fontId="25" fillId="0" borderId="0" applyNumberFormat="0" applyFill="0" applyBorder="0" applyAlignment="0" applyProtection="0"/>
    <xf numFmtId="0" fontId="57" fillId="0" borderId="0"/>
    <xf numFmtId="0" fontId="2" fillId="0" borderId="0" applyNumberFormat="0" applyFill="0" applyBorder="0">
      <protection locked="0"/>
    </xf>
    <xf numFmtId="0" fontId="57" fillId="0" borderId="0"/>
    <xf numFmtId="0" fontId="25" fillId="0" borderId="0" applyNumberFormat="0" applyFill="0" applyBorder="0" applyProtection="0"/>
    <xf numFmtId="0" fontId="57" fillId="0" borderId="0"/>
    <xf numFmtId="0" fontId="2" fillId="0" borderId="0" applyNumberFormat="0" applyFill="0" applyBorder="0">
      <protection locked="0"/>
    </xf>
    <xf numFmtId="0" fontId="46" fillId="0" borderId="0">
      <alignment vertical="center"/>
    </xf>
    <xf numFmtId="0" fontId="25" fillId="0" borderId="0" applyNumberFormat="0" applyFill="0" applyBorder="0" applyProtection="0"/>
    <xf numFmtId="0" fontId="57" fillId="0" borderId="0">
      <alignment vertical="center"/>
    </xf>
  </cellStyleXfs>
  <cellXfs count="515">
    <xf numFmtId="0" fontId="0" fillId="0" borderId="0" xfId="0">
      <alignment vertical="center"/>
    </xf>
    <xf numFmtId="0" fontId="30" fillId="0" borderId="0" xfId="60" applyFont="1" applyProtection="1">
      <alignment vertical="center"/>
      <protection locked="0"/>
    </xf>
    <xf numFmtId="0" fontId="26" fillId="33" borderId="10" xfId="60" applyFont="1" applyFill="1" applyBorder="1" applyAlignment="1">
      <alignment horizontal="center" vertical="center" wrapText="1"/>
    </xf>
    <xf numFmtId="181" fontId="26" fillId="33" borderId="10" xfId="38" applyNumberFormat="1" applyFont="1" applyFill="1" applyBorder="1" applyAlignment="1" applyProtection="1">
      <alignment horizontal="center" vertical="center" wrapText="1"/>
    </xf>
    <xf numFmtId="181" fontId="26" fillId="33" borderId="10" xfId="60" applyNumberFormat="1" applyFont="1" applyFill="1" applyBorder="1" applyAlignment="1">
      <alignment horizontal="center" vertical="center" wrapText="1"/>
    </xf>
    <xf numFmtId="181" fontId="26" fillId="33" borderId="11" xfId="60" applyNumberFormat="1" applyFont="1" applyFill="1" applyBorder="1" applyAlignment="1">
      <alignment horizontal="center" vertical="center" wrapText="1"/>
    </xf>
    <xf numFmtId="177" fontId="26" fillId="33" borderId="11" xfId="60" applyNumberFormat="1" applyFont="1" applyFill="1" applyBorder="1" applyAlignment="1">
      <alignment horizontal="center" vertical="center" wrapText="1"/>
    </xf>
    <xf numFmtId="0" fontId="26" fillId="33" borderId="11" xfId="60" applyFont="1" applyFill="1" applyBorder="1" applyAlignment="1">
      <alignment horizontal="center" vertical="center" wrapText="1"/>
    </xf>
    <xf numFmtId="0" fontId="26" fillId="34" borderId="0" xfId="79" applyFont="1" applyFill="1" applyProtection="1">
      <alignment vertical="center"/>
      <protection locked="0" hidden="1"/>
    </xf>
    <xf numFmtId="0" fontId="26" fillId="34" borderId="0" xfId="79" applyFont="1" applyFill="1" applyProtection="1">
      <alignment vertical="center"/>
      <protection hidden="1"/>
    </xf>
    <xf numFmtId="0" fontId="26" fillId="34" borderId="0" xfId="79" applyFont="1" applyFill="1">
      <alignment vertical="center"/>
    </xf>
    <xf numFmtId="0" fontId="38" fillId="34" borderId="0" xfId="79" applyFont="1" applyFill="1" applyAlignment="1">
      <alignment horizontal="left" vertical="center"/>
    </xf>
    <xf numFmtId="0" fontId="40" fillId="0" borderId="0" xfId="60" applyFont="1" applyAlignment="1" applyProtection="1">
      <alignment horizontal="left" vertical="center"/>
      <protection locked="0"/>
    </xf>
    <xf numFmtId="0" fontId="40" fillId="0" borderId="0" xfId="60" applyFont="1" applyAlignment="1" applyProtection="1">
      <alignment horizontal="center" vertical="center"/>
      <protection locked="0"/>
    </xf>
    <xf numFmtId="0" fontId="40" fillId="0" borderId="0" xfId="60" applyFont="1" applyProtection="1">
      <alignment vertical="center"/>
      <protection locked="0"/>
    </xf>
    <xf numFmtId="0" fontId="30" fillId="34" borderId="0" xfId="60" applyFont="1" applyFill="1" applyProtection="1">
      <alignment vertical="center"/>
      <protection locked="0"/>
    </xf>
    <xf numFmtId="0" fontId="34" fillId="0" borderId="0" xfId="60" applyFont="1" applyProtection="1">
      <alignment vertical="center"/>
      <protection locked="0"/>
    </xf>
    <xf numFmtId="0" fontId="27" fillId="0" borderId="0" xfId="60" applyFont="1" applyProtection="1">
      <alignment vertical="center"/>
      <protection locked="0"/>
    </xf>
    <xf numFmtId="49" fontId="30" fillId="0" borderId="0" xfId="60" applyNumberFormat="1" applyFont="1" applyAlignment="1" applyProtection="1">
      <alignment horizontal="center" vertical="center"/>
      <protection locked="0"/>
    </xf>
    <xf numFmtId="0" fontId="30" fillId="0" borderId="0" xfId="60" applyFont="1" applyAlignment="1" applyProtection="1">
      <alignment horizontal="center" vertical="center"/>
      <protection locked="0"/>
    </xf>
    <xf numFmtId="0" fontId="34" fillId="0" borderId="0" xfId="60" applyFont="1" applyAlignment="1" applyProtection="1">
      <alignment horizontal="left" vertical="center"/>
      <protection locked="0"/>
    </xf>
    <xf numFmtId="0" fontId="30" fillId="0" borderId="0" xfId="60" applyFont="1" applyAlignment="1" applyProtection="1">
      <alignment horizontal="left" vertical="center"/>
      <protection locked="0"/>
    </xf>
    <xf numFmtId="0" fontId="27" fillId="0" borderId="0" xfId="60" applyFont="1" applyAlignment="1" applyProtection="1">
      <alignment horizontal="left" vertical="center"/>
      <protection locked="0"/>
    </xf>
    <xf numFmtId="0" fontId="30" fillId="34" borderId="0" xfId="60" applyFont="1" applyFill="1" applyAlignment="1" applyProtection="1">
      <alignment horizontal="left" vertical="center"/>
      <protection locked="0"/>
    </xf>
    <xf numFmtId="0" fontId="27" fillId="0" borderId="0" xfId="60" applyFont="1" applyAlignment="1" applyProtection="1">
      <alignment horizontal="left" vertical="center" wrapText="1"/>
      <protection locked="0"/>
    </xf>
    <xf numFmtId="0" fontId="34" fillId="0" borderId="0" xfId="60" applyFont="1" applyAlignment="1" applyProtection="1">
      <alignment vertical="top" wrapText="1"/>
      <protection locked="0"/>
    </xf>
    <xf numFmtId="0" fontId="34" fillId="0" borderId="0" xfId="60" applyFont="1" applyAlignment="1" applyProtection="1">
      <alignment vertical="top"/>
      <protection locked="0"/>
    </xf>
    <xf numFmtId="178" fontId="26" fillId="34" borderId="23" xfId="65" applyNumberFormat="1" applyFont="1" applyFill="1" applyBorder="1" applyProtection="1">
      <alignment vertical="center"/>
      <protection locked="0"/>
    </xf>
    <xf numFmtId="0" fontId="27" fillId="34" borderId="11" xfId="60" applyFont="1" applyFill="1" applyBorder="1" applyAlignment="1">
      <alignment horizontal="centerContinuous" vertical="center" wrapText="1"/>
    </xf>
    <xf numFmtId="0" fontId="27" fillId="34" borderId="22" xfId="60" applyFont="1" applyFill="1" applyBorder="1" applyAlignment="1">
      <alignment horizontal="centerContinuous" vertical="center"/>
    </xf>
    <xf numFmtId="0" fontId="27" fillId="0" borderId="10" xfId="66" applyFont="1" applyBorder="1" applyAlignment="1">
      <alignment horizontal="center" vertical="center" wrapText="1"/>
    </xf>
    <xf numFmtId="0" fontId="27" fillId="0" borderId="17" xfId="60" applyFont="1" applyBorder="1" applyAlignment="1">
      <alignment vertical="center" wrapText="1"/>
    </xf>
    <xf numFmtId="0" fontId="30" fillId="0" borderId="0" xfId="66" applyFont="1" applyAlignment="1">
      <alignment horizontal="center" vertical="center"/>
    </xf>
    <xf numFmtId="0" fontId="27" fillId="0" borderId="24" xfId="60" applyFont="1" applyBorder="1">
      <alignment vertical="center"/>
    </xf>
    <xf numFmtId="0" fontId="30" fillId="0" borderId="14" xfId="66" applyFont="1" applyBorder="1" applyAlignment="1">
      <alignment horizontal="center" vertical="top"/>
    </xf>
    <xf numFmtId="0" fontId="27" fillId="34" borderId="19" xfId="60" applyFont="1" applyFill="1" applyBorder="1" applyAlignment="1">
      <alignment horizontal="center" vertical="center" wrapText="1"/>
    </xf>
    <xf numFmtId="0" fontId="27" fillId="34" borderId="25" xfId="60" applyFont="1" applyFill="1" applyBorder="1" applyAlignment="1">
      <alignment horizontal="center" vertical="center" wrapText="1"/>
    </xf>
    <xf numFmtId="0" fontId="30" fillId="0" borderId="0" xfId="60" applyFont="1">
      <alignment vertical="center"/>
    </xf>
    <xf numFmtId="0" fontId="34" fillId="0" borderId="14" xfId="60" applyFont="1" applyBorder="1" applyAlignment="1">
      <alignment horizontal="center" vertical="center"/>
    </xf>
    <xf numFmtId="0" fontId="30" fillId="0" borderId="0" xfId="66" applyFont="1" applyAlignment="1">
      <alignment horizontal="center" vertical="top"/>
    </xf>
    <xf numFmtId="0" fontId="30" fillId="34" borderId="14" xfId="60" applyFont="1" applyFill="1" applyBorder="1">
      <alignment vertical="center"/>
    </xf>
    <xf numFmtId="0" fontId="26" fillId="0" borderId="10" xfId="60" applyFont="1" applyBorder="1" applyAlignment="1">
      <alignment horizontal="left" vertical="top" wrapText="1"/>
    </xf>
    <xf numFmtId="0" fontId="26" fillId="0" borderId="10" xfId="60" applyFont="1" applyBorder="1" applyAlignment="1">
      <alignment horizontal="center" vertical="top" wrapText="1"/>
    </xf>
    <xf numFmtId="0" fontId="26" fillId="0" borderId="11" xfId="60" applyFont="1" applyBorder="1" applyAlignment="1">
      <alignment horizontal="centerContinuous" vertical="top" wrapText="1"/>
    </xf>
    <xf numFmtId="0" fontId="26" fillId="0" borderId="22" xfId="60" applyFont="1" applyBorder="1" applyAlignment="1">
      <alignment horizontal="centerContinuous" vertical="top" wrapText="1"/>
    </xf>
    <xf numFmtId="0" fontId="26" fillId="0" borderId="21" xfId="60" applyFont="1" applyBorder="1" applyAlignment="1">
      <alignment horizontal="centerContinuous" vertical="top" wrapText="1"/>
    </xf>
    <xf numFmtId="0" fontId="26" fillId="0" borderId="10" xfId="60" applyFont="1" applyBorder="1" applyAlignment="1">
      <alignment horizontal="centerContinuous" vertical="top" wrapText="1"/>
    </xf>
    <xf numFmtId="0" fontId="26" fillId="0" borderId="10" xfId="60" applyFont="1" applyBorder="1" applyAlignment="1">
      <alignment horizontal="centerContinuous" vertical="top"/>
    </xf>
    <xf numFmtId="0" fontId="26" fillId="0" borderId="10" xfId="60" applyFont="1" applyBorder="1" applyAlignment="1">
      <alignment vertical="top"/>
    </xf>
    <xf numFmtId="0" fontId="30" fillId="0" borderId="0" xfId="60" applyFont="1" applyAlignment="1">
      <alignment vertical="center" wrapText="1"/>
    </xf>
    <xf numFmtId="0" fontId="26" fillId="0" borderId="11" xfId="60" applyFont="1" applyBorder="1" applyAlignment="1">
      <alignment horizontal="center" vertical="top" wrapText="1"/>
    </xf>
    <xf numFmtId="0" fontId="48" fillId="0" borderId="0" xfId="60" applyFont="1" applyAlignment="1" applyProtection="1">
      <alignment horizontal="left" vertical="center"/>
      <protection locked="0"/>
    </xf>
    <xf numFmtId="180" fontId="27" fillId="0" borderId="0" xfId="60" applyNumberFormat="1" applyFont="1" applyProtection="1">
      <alignment vertical="center"/>
      <protection locked="0"/>
    </xf>
    <xf numFmtId="185" fontId="30" fillId="0" borderId="10" xfId="60" applyNumberFormat="1" applyFont="1" applyBorder="1" applyAlignment="1" applyProtection="1">
      <alignment horizontal="center" vertical="center"/>
      <protection locked="0"/>
    </xf>
    <xf numFmtId="0" fontId="27" fillId="34" borderId="0" xfId="60" applyFont="1" applyFill="1" applyProtection="1">
      <alignment vertical="center"/>
      <protection locked="0"/>
    </xf>
    <xf numFmtId="0" fontId="29" fillId="34" borderId="0" xfId="65" applyFont="1" applyFill="1">
      <alignment vertical="center"/>
    </xf>
    <xf numFmtId="0" fontId="47" fillId="34" borderId="0" xfId="79" applyFont="1" applyFill="1" applyAlignment="1" applyProtection="1">
      <alignment horizontal="left" vertical="center"/>
      <protection locked="0"/>
    </xf>
    <xf numFmtId="0" fontId="29" fillId="34" borderId="0" xfId="65" applyFont="1" applyFill="1" applyProtection="1">
      <alignment vertical="center"/>
      <protection locked="0"/>
    </xf>
    <xf numFmtId="0" fontId="32" fillId="34" borderId="0" xfId="65" applyFont="1" applyFill="1" applyProtection="1">
      <alignment vertical="center"/>
      <protection locked="0"/>
    </xf>
    <xf numFmtId="0" fontId="29" fillId="34" borderId="0" xfId="62" applyFont="1" applyFill="1" applyProtection="1">
      <alignment vertical="center"/>
      <protection locked="0"/>
    </xf>
    <xf numFmtId="0" fontId="32" fillId="34" borderId="0" xfId="79" applyFont="1" applyFill="1" applyAlignment="1" applyProtection="1">
      <alignment horizontal="left" vertical="center"/>
      <protection locked="0"/>
    </xf>
    <xf numFmtId="0" fontId="26" fillId="34" borderId="10" xfId="65" applyFont="1" applyFill="1" applyBorder="1" applyAlignment="1" applyProtection="1">
      <alignment horizontal="center" vertical="center" wrapText="1"/>
      <protection locked="0"/>
    </xf>
    <xf numFmtId="0" fontId="26" fillId="34" borderId="10" xfId="79" applyFont="1" applyFill="1" applyBorder="1" applyAlignment="1" applyProtection="1">
      <alignment horizontal="center" vertical="center" wrapText="1"/>
      <protection locked="0"/>
    </xf>
    <xf numFmtId="0" fontId="26" fillId="34" borderId="21" xfId="65" applyFont="1" applyFill="1" applyBorder="1" applyAlignment="1" applyProtection="1">
      <alignment horizontal="center" vertical="center" wrapText="1"/>
      <protection locked="0"/>
    </xf>
    <xf numFmtId="49" fontId="26" fillId="34" borderId="13" xfId="65" applyNumberFormat="1" applyFont="1" applyFill="1" applyBorder="1" applyProtection="1">
      <alignment vertical="center"/>
      <protection locked="0"/>
    </xf>
    <xf numFmtId="49" fontId="26" fillId="34" borderId="14" xfId="65" applyNumberFormat="1" applyFont="1" applyFill="1" applyBorder="1" applyProtection="1">
      <alignment vertical="center"/>
      <protection locked="0"/>
    </xf>
    <xf numFmtId="0" fontId="26" fillId="34" borderId="10" xfId="79" applyFont="1" applyFill="1" applyBorder="1" applyAlignment="1" applyProtection="1">
      <alignment horizontal="center" vertical="center"/>
      <protection locked="0"/>
    </xf>
    <xf numFmtId="49" fontId="26" fillId="34" borderId="10" xfId="65" applyNumberFormat="1" applyFont="1" applyFill="1" applyBorder="1" applyProtection="1">
      <alignment vertical="center"/>
      <protection locked="0"/>
    </xf>
    <xf numFmtId="49" fontId="26" fillId="34" borderId="21" xfId="65" applyNumberFormat="1" applyFont="1" applyFill="1" applyBorder="1" applyProtection="1">
      <alignment vertical="center"/>
      <protection locked="0"/>
    </xf>
    <xf numFmtId="49" fontId="26" fillId="34" borderId="15" xfId="65" applyNumberFormat="1" applyFont="1" applyFill="1" applyBorder="1" applyProtection="1">
      <alignment vertical="center"/>
      <protection locked="0"/>
    </xf>
    <xf numFmtId="178" fontId="26" fillId="34" borderId="15" xfId="65" applyNumberFormat="1" applyFont="1" applyFill="1" applyBorder="1" applyProtection="1">
      <alignment vertical="center"/>
      <protection locked="0"/>
    </xf>
    <xf numFmtId="0" fontId="26" fillId="34" borderId="10" xfId="79" applyFont="1" applyFill="1" applyBorder="1" applyAlignment="1" applyProtection="1">
      <alignment horizontal="center" vertical="center" shrinkToFit="1"/>
      <protection locked="0"/>
    </xf>
    <xf numFmtId="188" fontId="26" fillId="34" borderId="11" xfId="65" applyNumberFormat="1" applyFont="1" applyFill="1" applyBorder="1" applyProtection="1">
      <alignment vertical="center"/>
      <protection locked="0"/>
    </xf>
    <xf numFmtId="188" fontId="26" fillId="34" borderId="10" xfId="65" applyNumberFormat="1" applyFont="1" applyFill="1" applyBorder="1" applyProtection="1">
      <alignment vertical="center"/>
      <protection locked="0"/>
    </xf>
    <xf numFmtId="0" fontId="26" fillId="34" borderId="10" xfId="79" applyFont="1" applyFill="1" applyBorder="1" applyAlignment="1" applyProtection="1">
      <alignment horizontal="center" vertical="center" wrapText="1" shrinkToFit="1"/>
      <protection locked="0"/>
    </xf>
    <xf numFmtId="178" fontId="26" fillId="34" borderId="23" xfId="65" applyNumberFormat="1" applyFont="1" applyFill="1" applyBorder="1" applyAlignment="1" applyProtection="1">
      <alignment vertical="center" wrapText="1"/>
      <protection locked="0"/>
    </xf>
    <xf numFmtId="188" fontId="26" fillId="34" borderId="13" xfId="65" applyNumberFormat="1" applyFont="1" applyFill="1" applyBorder="1" applyProtection="1">
      <alignment vertical="center"/>
      <protection locked="0"/>
    </xf>
    <xf numFmtId="180" fontId="26" fillId="34" borderId="13" xfId="65" applyNumberFormat="1" applyFont="1" applyFill="1" applyBorder="1" applyProtection="1">
      <alignment vertical="center"/>
      <protection locked="0"/>
    </xf>
    <xf numFmtId="188" fontId="56" fillId="34" borderId="10" xfId="79" applyNumberFormat="1" applyFont="1" applyFill="1" applyBorder="1">
      <alignment vertical="center"/>
    </xf>
    <xf numFmtId="0" fontId="29" fillId="34" borderId="10" xfId="65" applyFont="1" applyFill="1" applyBorder="1" applyAlignment="1" applyProtection="1">
      <alignment horizontal="center" vertical="center"/>
      <protection locked="0"/>
    </xf>
    <xf numFmtId="0" fontId="26" fillId="34" borderId="0" xfId="65" applyFont="1" applyFill="1">
      <alignment vertical="center"/>
    </xf>
    <xf numFmtId="0" fontId="26" fillId="34" borderId="0" xfId="65" applyFont="1" applyFill="1" applyProtection="1">
      <alignment vertical="center"/>
      <protection locked="0"/>
    </xf>
    <xf numFmtId="0" fontId="26" fillId="34" borderId="0" xfId="79" applyFont="1" applyFill="1" applyAlignment="1" applyProtection="1">
      <alignment horizontal="right" vertical="top"/>
      <protection locked="0"/>
    </xf>
    <xf numFmtId="0" fontId="26" fillId="34" borderId="0" xfId="79" applyFont="1" applyFill="1" applyAlignment="1" applyProtection="1">
      <alignment horizontal="left" vertical="center"/>
      <protection locked="0"/>
    </xf>
    <xf numFmtId="0" fontId="26" fillId="34" borderId="0" xfId="79" applyFont="1" applyFill="1" applyProtection="1">
      <alignment vertical="center"/>
      <protection locked="0"/>
    </xf>
    <xf numFmtId="0" fontId="29" fillId="34" borderId="0" xfId="79" applyFont="1" applyFill="1" applyAlignment="1" applyProtection="1">
      <alignment horizontal="left" vertical="center"/>
      <protection locked="0"/>
    </xf>
    <xf numFmtId="0" fontId="45" fillId="34" borderId="0" xfId="79" applyFont="1" applyFill="1" applyAlignment="1" applyProtection="1">
      <alignment horizontal="left" vertical="center"/>
      <protection locked="0"/>
    </xf>
    <xf numFmtId="0" fontId="26" fillId="34" borderId="0" xfId="62" applyFont="1" applyFill="1" applyProtection="1">
      <alignment vertical="center"/>
      <protection locked="0"/>
    </xf>
    <xf numFmtId="0" fontId="26" fillId="34" borderId="0" xfId="63" applyFont="1" applyFill="1" applyProtection="1">
      <alignment vertical="center"/>
      <protection locked="0"/>
    </xf>
    <xf numFmtId="49" fontId="26" fillId="34" borderId="0" xfId="63" applyNumberFormat="1" applyFont="1" applyFill="1" applyAlignment="1" applyProtection="1">
      <alignment vertical="center" wrapText="1"/>
      <protection locked="0"/>
    </xf>
    <xf numFmtId="49" fontId="26" fillId="34" borderId="10" xfId="63" applyNumberFormat="1" applyFont="1" applyFill="1" applyBorder="1" applyAlignment="1" applyProtection="1">
      <alignment horizontal="center" vertical="center" wrapText="1"/>
      <protection locked="0"/>
    </xf>
    <xf numFmtId="177" fontId="26" fillId="34" borderId="10" xfId="63" applyNumberFormat="1" applyFont="1" applyFill="1" applyBorder="1" applyAlignment="1" applyProtection="1">
      <alignment horizontal="center" vertical="center" wrapText="1"/>
      <protection locked="0"/>
    </xf>
    <xf numFmtId="177" fontId="26" fillId="34" borderId="10" xfId="63" applyNumberFormat="1" applyFont="1" applyFill="1" applyBorder="1" applyAlignment="1" applyProtection="1">
      <alignment horizontal="right" vertical="center" wrapText="1"/>
      <protection locked="0"/>
    </xf>
    <xf numFmtId="182" fontId="26" fillId="34" borderId="10" xfId="63" applyNumberFormat="1" applyFont="1" applyFill="1" applyBorder="1" applyAlignment="1" applyProtection="1">
      <alignment horizontal="right" vertical="center" wrapText="1"/>
      <protection locked="0"/>
    </xf>
    <xf numFmtId="49" fontId="26" fillId="34" borderId="0" xfId="63" applyNumberFormat="1" applyFont="1" applyFill="1" applyAlignment="1" applyProtection="1">
      <alignment horizontal="right" vertical="center"/>
      <protection locked="0"/>
    </xf>
    <xf numFmtId="0" fontId="26" fillId="34" borderId="0" xfId="64" applyFont="1" applyFill="1" applyProtection="1">
      <alignment vertical="center"/>
      <protection locked="0"/>
    </xf>
    <xf numFmtId="0" fontId="31" fillId="34" borderId="26" xfId="62" applyFont="1" applyFill="1" applyBorder="1" applyAlignment="1">
      <alignment vertical="center" wrapText="1"/>
    </xf>
    <xf numFmtId="0" fontId="31" fillId="34" borderId="14" xfId="66" applyFont="1" applyFill="1" applyBorder="1" applyAlignment="1">
      <alignment horizontal="center" vertical="center"/>
    </xf>
    <xf numFmtId="0" fontId="31" fillId="34" borderId="27" xfId="66" applyFont="1" applyFill="1" applyBorder="1" applyAlignment="1">
      <alignment horizontal="center" vertical="center"/>
    </xf>
    <xf numFmtId="0" fontId="31" fillId="34" borderId="28" xfId="79" applyFont="1" applyFill="1" applyBorder="1" applyAlignment="1">
      <alignment horizontal="center" vertical="center"/>
    </xf>
    <xf numFmtId="0" fontId="31" fillId="34" borderId="29" xfId="79" applyFont="1" applyFill="1" applyBorder="1" applyAlignment="1">
      <alignment horizontal="center" vertical="center"/>
    </xf>
    <xf numFmtId="0" fontId="31" fillId="34" borderId="30" xfId="79" applyFont="1" applyFill="1" applyBorder="1" applyAlignment="1">
      <alignment horizontal="center" vertical="center"/>
    </xf>
    <xf numFmtId="0" fontId="31" fillId="34" borderId="31" xfId="79" applyFont="1" applyFill="1" applyBorder="1" applyAlignment="1">
      <alignment horizontal="center" vertical="center"/>
    </xf>
    <xf numFmtId="0" fontId="31" fillId="34" borderId="32" xfId="79" applyFont="1" applyFill="1" applyBorder="1" applyAlignment="1">
      <alignment horizontal="center" vertical="center"/>
    </xf>
    <xf numFmtId="180" fontId="43" fillId="34" borderId="10" xfId="63" applyNumberFormat="1" applyFont="1" applyFill="1" applyBorder="1" applyAlignment="1" applyProtection="1">
      <alignment horizontal="center" vertical="center" wrapText="1"/>
      <protection hidden="1"/>
    </xf>
    <xf numFmtId="0" fontId="26" fillId="34" borderId="16" xfId="79" applyFont="1" applyFill="1" applyBorder="1">
      <alignment vertical="center"/>
    </xf>
    <xf numFmtId="49" fontId="26" fillId="34" borderId="0" xfId="63" applyNumberFormat="1" applyFont="1" applyFill="1" applyAlignment="1">
      <alignment horizontal="left" vertical="center"/>
    </xf>
    <xf numFmtId="0" fontId="26" fillId="34" borderId="17" xfId="79" applyFont="1" applyFill="1" applyBorder="1" applyAlignment="1">
      <alignment horizontal="left" vertical="center" wrapText="1"/>
    </xf>
    <xf numFmtId="0" fontId="26" fillId="34" borderId="18" xfId="79" applyFont="1" applyFill="1" applyBorder="1" applyAlignment="1">
      <alignment horizontal="left" vertical="center" wrapText="1"/>
    </xf>
    <xf numFmtId="0" fontId="26" fillId="34" borderId="16" xfId="64" applyFont="1" applyFill="1" applyBorder="1">
      <alignment vertical="center"/>
    </xf>
    <xf numFmtId="0" fontId="26" fillId="34" borderId="0" xfId="64" applyFont="1" applyFill="1">
      <alignment vertical="center"/>
    </xf>
    <xf numFmtId="0" fontId="26" fillId="34" borderId="10" xfId="66" applyFont="1" applyFill="1" applyBorder="1" applyAlignment="1">
      <alignment horizontal="center" vertical="top" wrapText="1"/>
    </xf>
    <xf numFmtId="0" fontId="26" fillId="34" borderId="10" xfId="66" applyFont="1" applyFill="1" applyBorder="1" applyAlignment="1">
      <alignment horizontal="center" vertical="center"/>
    </xf>
    <xf numFmtId="0" fontId="26" fillId="34" borderId="0" xfId="66" applyFont="1" applyFill="1">
      <alignment vertical="center"/>
    </xf>
    <xf numFmtId="0" fontId="26" fillId="34" borderId="10" xfId="66" applyFont="1" applyFill="1" applyBorder="1">
      <alignment vertical="center"/>
    </xf>
    <xf numFmtId="49" fontId="26" fillId="34" borderId="10" xfId="65" applyNumberFormat="1" applyFont="1" applyFill="1" applyBorder="1" applyAlignment="1" applyProtection="1">
      <alignment horizontal="center" vertical="center" wrapText="1"/>
      <protection locked="0"/>
    </xf>
    <xf numFmtId="181" fontId="26" fillId="34" borderId="10" xfId="65" applyNumberFormat="1" applyFont="1" applyFill="1" applyBorder="1" applyAlignment="1" applyProtection="1">
      <alignment horizontal="center" vertical="center" wrapText="1"/>
      <protection locked="0"/>
    </xf>
    <xf numFmtId="180" fontId="26" fillId="34" borderId="10" xfId="65" applyNumberFormat="1" applyFont="1" applyFill="1" applyBorder="1" applyAlignment="1" applyProtection="1">
      <alignment horizontal="center" vertical="center" wrapText="1"/>
      <protection locked="0"/>
    </xf>
    <xf numFmtId="0" fontId="26" fillId="34" borderId="10" xfId="66" applyFont="1" applyFill="1" applyBorder="1" applyAlignment="1" applyProtection="1">
      <alignment horizontal="center" vertical="center"/>
      <protection locked="0"/>
    </xf>
    <xf numFmtId="0" fontId="26" fillId="34" borderId="10" xfId="66" applyFont="1" applyFill="1" applyBorder="1" applyAlignment="1" applyProtection="1">
      <alignment horizontal="center" vertical="center" wrapText="1"/>
      <protection locked="0"/>
    </xf>
    <xf numFmtId="0" fontId="28" fillId="34" borderId="10" xfId="64" applyFont="1" applyFill="1" applyBorder="1" applyAlignment="1">
      <alignment horizontal="center" vertical="center"/>
    </xf>
    <xf numFmtId="0" fontId="53" fillId="34" borderId="0" xfId="79" applyFont="1" applyFill="1" applyAlignment="1" applyProtection="1">
      <alignment horizontal="left" vertical="center"/>
      <protection locked="0"/>
    </xf>
    <xf numFmtId="0" fontId="28" fillId="34" borderId="0" xfId="79" applyFont="1" applyFill="1" applyAlignment="1" applyProtection="1">
      <alignment horizontal="left" vertical="center"/>
      <protection locked="0"/>
    </xf>
    <xf numFmtId="0" fontId="26" fillId="34" borderId="10" xfId="62" applyFont="1" applyFill="1" applyBorder="1" applyAlignment="1" applyProtection="1">
      <alignment horizontal="center" vertical="center"/>
      <protection locked="0"/>
    </xf>
    <xf numFmtId="0" fontId="26" fillId="34" borderId="10" xfId="62" applyFont="1" applyFill="1" applyBorder="1" applyAlignment="1" applyProtection="1">
      <alignment horizontal="center" vertical="center" wrapText="1"/>
      <protection locked="0"/>
    </xf>
    <xf numFmtId="0" fontId="26" fillId="34" borderId="10" xfId="62" applyFont="1" applyFill="1" applyBorder="1" applyProtection="1">
      <alignment vertical="center"/>
      <protection locked="0"/>
    </xf>
    <xf numFmtId="0" fontId="26" fillId="34" borderId="23" xfId="62" applyFont="1" applyFill="1" applyBorder="1" applyProtection="1">
      <alignment vertical="center"/>
      <protection locked="0"/>
    </xf>
    <xf numFmtId="182" fontId="26" fillId="34" borderId="15" xfId="38" applyNumberFormat="1" applyFont="1" applyFill="1" applyBorder="1" applyAlignment="1" applyProtection="1">
      <alignment horizontal="right" vertical="center"/>
      <protection locked="0"/>
    </xf>
    <xf numFmtId="182" fontId="26" fillId="34" borderId="10" xfId="38" applyNumberFormat="1" applyFont="1" applyFill="1" applyBorder="1" applyAlignment="1" applyProtection="1">
      <alignment horizontal="right" vertical="center"/>
      <protection locked="0"/>
    </xf>
    <xf numFmtId="0" fontId="26" fillId="34" borderId="10" xfId="38" quotePrefix="1" applyNumberFormat="1" applyFont="1" applyFill="1" applyBorder="1" applyAlignment="1" applyProtection="1">
      <alignment horizontal="right" vertical="center"/>
      <protection locked="0"/>
    </xf>
    <xf numFmtId="3" fontId="26" fillId="34" borderId="10" xfId="38" applyNumberFormat="1" applyFont="1" applyFill="1" applyBorder="1" applyAlignment="1" applyProtection="1">
      <alignment horizontal="center" vertical="center"/>
      <protection locked="0"/>
    </xf>
    <xf numFmtId="176" fontId="26" fillId="34" borderId="10" xfId="38" applyNumberFormat="1" applyFont="1" applyFill="1" applyBorder="1" applyAlignment="1" applyProtection="1">
      <alignment horizontal="center" vertical="center"/>
      <protection locked="0"/>
    </xf>
    <xf numFmtId="182" fontId="26" fillId="34" borderId="19" xfId="38" applyNumberFormat="1" applyFont="1" applyFill="1" applyBorder="1" applyAlignment="1" applyProtection="1">
      <alignment horizontal="right" vertical="center"/>
      <protection locked="0"/>
    </xf>
    <xf numFmtId="182" fontId="26" fillId="34" borderId="13" xfId="38" applyNumberFormat="1" applyFont="1" applyFill="1" applyBorder="1" applyAlignment="1" applyProtection="1">
      <alignment horizontal="right" vertical="center"/>
      <protection locked="0"/>
    </xf>
    <xf numFmtId="0" fontId="26" fillId="34" borderId="10" xfId="61" applyFont="1" applyFill="1" applyBorder="1" applyAlignment="1" applyProtection="1">
      <alignment horizontal="right" vertical="center"/>
      <protection locked="0"/>
    </xf>
    <xf numFmtId="0" fontId="26" fillId="34" borderId="0" xfId="62" applyFont="1" applyFill="1" applyAlignment="1" applyProtection="1">
      <alignment horizontal="center" vertical="center"/>
      <protection locked="0"/>
    </xf>
    <xf numFmtId="184" fontId="26" fillId="34" borderId="10" xfId="79" applyNumberFormat="1" applyFont="1" applyFill="1" applyBorder="1" applyAlignment="1" applyProtection="1">
      <alignment horizontal="right" vertical="center" wrapText="1"/>
      <protection hidden="1"/>
    </xf>
    <xf numFmtId="183" fontId="26" fillId="34" borderId="10" xfId="79" applyNumberFormat="1" applyFont="1" applyFill="1" applyBorder="1" applyAlignment="1" applyProtection="1">
      <alignment horizontal="right" vertical="center" wrapText="1"/>
      <protection hidden="1"/>
    </xf>
    <xf numFmtId="0" fontId="28" fillId="34" borderId="0" xfId="62" applyFont="1" applyFill="1" applyProtection="1">
      <alignment vertical="center"/>
      <protection locked="0"/>
    </xf>
    <xf numFmtId="0" fontId="26" fillId="34" borderId="20" xfId="79" applyFont="1" applyFill="1" applyBorder="1" applyAlignment="1" applyProtection="1">
      <alignment horizontal="right" vertical="center" wrapText="1"/>
      <protection locked="0"/>
    </xf>
    <xf numFmtId="0" fontId="26" fillId="34" borderId="10" xfId="79" applyFont="1" applyFill="1" applyBorder="1" applyAlignment="1" applyProtection="1">
      <alignment horizontal="right" vertical="center" wrapText="1"/>
      <protection hidden="1"/>
    </xf>
    <xf numFmtId="0" fontId="26" fillId="34" borderId="0" xfId="79" applyFont="1" applyFill="1" applyAlignment="1" applyProtection="1">
      <alignment horizontal="right" vertical="center" wrapText="1"/>
      <protection hidden="1"/>
    </xf>
    <xf numFmtId="0" fontId="26" fillId="34" borderId="0" xfId="79" applyFont="1" applyFill="1" applyAlignment="1" applyProtection="1">
      <alignment vertical="center" textRotation="255"/>
      <protection locked="0"/>
    </xf>
    <xf numFmtId="179" fontId="26" fillId="34" borderId="0" xfId="79" applyNumberFormat="1" applyFont="1" applyFill="1" applyProtection="1">
      <alignment vertical="center"/>
      <protection locked="0"/>
    </xf>
    <xf numFmtId="0" fontId="26" fillId="34" borderId="11" xfId="79" applyFont="1" applyFill="1" applyBorder="1" applyAlignment="1" applyProtection="1">
      <alignment horizontal="centerContinuous" vertical="center" wrapText="1"/>
      <protection locked="0" hidden="1"/>
    </xf>
    <xf numFmtId="0" fontId="26" fillId="34" borderId="22" xfId="79" applyFont="1" applyFill="1" applyBorder="1" applyAlignment="1" applyProtection="1">
      <alignment horizontal="centerContinuous" vertical="center" wrapText="1"/>
      <protection locked="0" hidden="1"/>
    </xf>
    <xf numFmtId="0" fontId="26" fillId="34" borderId="21" xfId="79" applyFont="1" applyFill="1" applyBorder="1" applyAlignment="1" applyProtection="1">
      <alignment horizontal="centerContinuous" vertical="center" wrapText="1"/>
      <protection locked="0" hidden="1"/>
    </xf>
    <xf numFmtId="0" fontId="26" fillId="34" borderId="10" xfId="79" applyFont="1" applyFill="1" applyBorder="1" applyAlignment="1" applyProtection="1">
      <alignment horizontal="centerContinuous" vertical="center" wrapText="1"/>
      <protection locked="0" hidden="1"/>
    </xf>
    <xf numFmtId="179" fontId="26" fillId="34" borderId="35" xfId="79" applyNumberFormat="1" applyFont="1" applyFill="1" applyBorder="1" applyAlignment="1" applyProtection="1">
      <alignment horizontal="center" vertical="center" wrapText="1"/>
      <protection locked="0" hidden="1"/>
    </xf>
    <xf numFmtId="0" fontId="26" fillId="34" borderId="13" xfId="79" applyFont="1" applyFill="1" applyBorder="1" applyAlignment="1" applyProtection="1">
      <alignment horizontal="centerContinuous" vertical="center" wrapText="1"/>
      <protection locked="0" hidden="1"/>
    </xf>
    <xf numFmtId="0" fontId="26" fillId="34" borderId="0" xfId="79" applyFont="1" applyFill="1" applyAlignment="1" applyProtection="1">
      <alignment horizontal="centerContinuous" vertical="center"/>
      <protection locked="0"/>
    </xf>
    <xf numFmtId="0" fontId="26" fillId="34" borderId="36" xfId="79" applyFont="1" applyFill="1" applyBorder="1" applyAlignment="1" applyProtection="1">
      <alignment horizontal="centerContinuous" vertical="center"/>
      <protection locked="0"/>
    </xf>
    <xf numFmtId="179" fontId="26" fillId="34" borderId="10" xfId="79" applyNumberFormat="1" applyFont="1" applyFill="1" applyBorder="1" applyAlignment="1" applyProtection="1">
      <alignment horizontal="center" vertical="center" wrapText="1"/>
      <protection locked="0" hidden="1"/>
    </xf>
    <xf numFmtId="0" fontId="26" fillId="34" borderId="0" xfId="79" applyFont="1" applyFill="1" applyAlignment="1" applyProtection="1">
      <alignment horizontal="center" vertical="center" wrapText="1"/>
      <protection locked="0" hidden="1"/>
    </xf>
    <xf numFmtId="0" fontId="26" fillId="34" borderId="33" xfId="79" applyFont="1" applyFill="1" applyBorder="1" applyAlignment="1" applyProtection="1">
      <alignment horizontal="center" vertical="center"/>
      <protection locked="0" hidden="1"/>
    </xf>
    <xf numFmtId="49" fontId="26" fillId="34" borderId="10" xfId="79" applyNumberFormat="1" applyFont="1" applyFill="1" applyBorder="1" applyAlignment="1" applyProtection="1">
      <alignment horizontal="center" vertical="center" wrapText="1"/>
      <protection locked="0"/>
    </xf>
    <xf numFmtId="185" fontId="33" fillId="34" borderId="10" xfId="79" applyNumberFormat="1" applyFont="1" applyFill="1" applyBorder="1" applyAlignment="1" applyProtection="1">
      <alignment horizontal="center" vertical="center" wrapText="1"/>
      <protection locked="0"/>
    </xf>
    <xf numFmtId="187" fontId="33" fillId="34" borderId="10" xfId="79" applyNumberFormat="1" applyFont="1" applyFill="1" applyBorder="1" applyAlignment="1" applyProtection="1">
      <alignment horizontal="center" vertical="center" wrapText="1"/>
      <protection locked="0"/>
    </xf>
    <xf numFmtId="180" fontId="26" fillId="34" borderId="0" xfId="79" applyNumberFormat="1" applyFont="1" applyFill="1" applyProtection="1">
      <alignment vertical="center"/>
      <protection locked="0"/>
    </xf>
    <xf numFmtId="179" fontId="33" fillId="34" borderId="10" xfId="79" applyNumberFormat="1" applyFont="1" applyFill="1" applyBorder="1" applyAlignment="1">
      <alignment horizontal="center" vertical="center" wrapText="1"/>
    </xf>
    <xf numFmtId="181" fontId="33" fillId="34" borderId="10" xfId="79" applyNumberFormat="1" applyFont="1" applyFill="1" applyBorder="1" applyAlignment="1">
      <alignment horizontal="center" vertical="center" wrapText="1"/>
    </xf>
    <xf numFmtId="186" fontId="33" fillId="34" borderId="10" xfId="79" applyNumberFormat="1" applyFont="1" applyFill="1" applyBorder="1" applyAlignment="1">
      <alignment horizontal="center" vertical="center" wrapText="1"/>
    </xf>
    <xf numFmtId="0" fontId="33" fillId="34" borderId="10" xfId="79" applyFont="1" applyFill="1" applyBorder="1" applyAlignment="1" applyProtection="1">
      <alignment horizontal="center" vertical="center" wrapText="1"/>
      <protection locked="0"/>
    </xf>
    <xf numFmtId="179" fontId="33" fillId="34" borderId="10" xfId="79" applyNumberFormat="1" applyFont="1" applyFill="1" applyBorder="1" applyAlignment="1" applyProtection="1">
      <alignment horizontal="center" vertical="center" wrapText="1"/>
      <protection locked="0"/>
    </xf>
    <xf numFmtId="181" fontId="33" fillId="34" borderId="10" xfId="79" applyNumberFormat="1" applyFont="1" applyFill="1" applyBorder="1" applyAlignment="1" applyProtection="1">
      <alignment horizontal="center" vertical="center" wrapText="1"/>
      <protection locked="0"/>
    </xf>
    <xf numFmtId="186" fontId="33" fillId="34" borderId="10" xfId="79" applyNumberFormat="1" applyFont="1" applyFill="1" applyBorder="1" applyAlignment="1" applyProtection="1">
      <alignment horizontal="center" vertical="center" wrapText="1"/>
      <protection locked="0"/>
    </xf>
    <xf numFmtId="0" fontId="26" fillId="34" borderId="13" xfId="79" applyFont="1" applyFill="1" applyBorder="1" applyAlignment="1" applyProtection="1">
      <alignment horizontal="center" vertical="center" wrapText="1"/>
      <protection locked="0"/>
    </xf>
    <xf numFmtId="0" fontId="26" fillId="34" borderId="37" xfId="79" applyFont="1" applyFill="1" applyBorder="1" applyAlignment="1" applyProtection="1">
      <alignment horizontal="center" vertical="center" wrapText="1"/>
      <protection locked="0"/>
    </xf>
    <xf numFmtId="49" fontId="26" fillId="34" borderId="13" xfId="79" applyNumberFormat="1" applyFont="1" applyFill="1" applyBorder="1" applyAlignment="1" applyProtection="1">
      <alignment horizontal="center" vertical="center" wrapText="1"/>
      <protection locked="0"/>
    </xf>
    <xf numFmtId="179" fontId="33" fillId="34" borderId="13" xfId="79" applyNumberFormat="1" applyFont="1" applyFill="1" applyBorder="1" applyAlignment="1" applyProtection="1">
      <alignment horizontal="center" vertical="center" wrapText="1"/>
      <protection locked="0"/>
    </xf>
    <xf numFmtId="181" fontId="33" fillId="34" borderId="13" xfId="79" applyNumberFormat="1" applyFont="1" applyFill="1" applyBorder="1" applyAlignment="1" applyProtection="1">
      <alignment horizontal="center" vertical="center" wrapText="1"/>
      <protection locked="0"/>
    </xf>
    <xf numFmtId="0" fontId="26" fillId="34" borderId="22" xfId="79" applyFont="1" applyFill="1" applyBorder="1" applyProtection="1">
      <alignment vertical="center"/>
      <protection locked="0"/>
    </xf>
    <xf numFmtId="0" fontId="26" fillId="34" borderId="15" xfId="79" applyFont="1" applyFill="1" applyBorder="1" applyProtection="1">
      <alignment vertical="center"/>
      <protection locked="0"/>
    </xf>
    <xf numFmtId="179" fontId="26" fillId="34" borderId="11" xfId="79" applyNumberFormat="1" applyFont="1" applyFill="1" applyBorder="1" applyProtection="1">
      <alignment vertical="center"/>
      <protection locked="0"/>
    </xf>
    <xf numFmtId="179" fontId="26" fillId="34" borderId="22" xfId="79" applyNumberFormat="1" applyFont="1" applyFill="1" applyBorder="1" applyProtection="1">
      <alignment vertical="center"/>
      <protection locked="0"/>
    </xf>
    <xf numFmtId="0" fontId="26" fillId="34" borderId="17" xfId="79" applyFont="1" applyFill="1" applyBorder="1" applyProtection="1">
      <alignment vertical="center"/>
      <protection locked="0"/>
    </xf>
    <xf numFmtId="0" fontId="26" fillId="34" borderId="21" xfId="79" applyFont="1" applyFill="1" applyBorder="1" applyProtection="1">
      <alignment vertical="center"/>
      <protection locked="0"/>
    </xf>
    <xf numFmtId="0" fontId="26" fillId="34" borderId="0" xfId="79" applyFont="1" applyFill="1" applyAlignment="1" applyProtection="1">
      <alignment horizontal="center" vertical="center"/>
      <protection locked="0"/>
    </xf>
    <xf numFmtId="0" fontId="58" fillId="34" borderId="0" xfId="79" applyFont="1" applyFill="1" applyProtection="1">
      <alignment vertical="center"/>
      <protection locked="0"/>
    </xf>
    <xf numFmtId="189" fontId="59" fillId="34" borderId="60" xfId="79" applyNumberFormat="1" applyFont="1" applyFill="1" applyBorder="1" applyAlignment="1" applyProtection="1">
      <alignment horizontal="right" vertical="center"/>
      <protection locked="0"/>
    </xf>
    <xf numFmtId="182" fontId="59" fillId="34" borderId="61" xfId="79" applyNumberFormat="1" applyFont="1" applyFill="1" applyBorder="1" applyAlignment="1" applyProtection="1">
      <alignment horizontal="right" vertical="center"/>
      <protection hidden="1"/>
    </xf>
    <xf numFmtId="182" fontId="59" fillId="34" borderId="62" xfId="79" applyNumberFormat="1" applyFont="1" applyFill="1" applyBorder="1" applyAlignment="1" applyProtection="1">
      <alignment horizontal="right" vertical="center"/>
      <protection hidden="1"/>
    </xf>
    <xf numFmtId="182" fontId="59" fillId="34" borderId="13" xfId="79" applyNumberFormat="1" applyFont="1" applyFill="1" applyBorder="1" applyAlignment="1" applyProtection="1">
      <alignment horizontal="right" vertical="center"/>
      <protection hidden="1"/>
    </xf>
    <xf numFmtId="179" fontId="59" fillId="34" borderId="13" xfId="79" applyNumberFormat="1" applyFont="1" applyFill="1" applyBorder="1" applyAlignment="1" applyProtection="1">
      <alignment horizontal="center" vertical="center" wrapText="1"/>
      <protection locked="0"/>
    </xf>
    <xf numFmtId="186" fontId="59" fillId="34" borderId="63" xfId="79" applyNumberFormat="1" applyFont="1" applyFill="1" applyBorder="1" applyAlignment="1" applyProtection="1">
      <alignment horizontal="right" vertical="center"/>
      <protection locked="0"/>
    </xf>
    <xf numFmtId="49" fontId="59" fillId="34" borderId="64" xfId="79" applyNumberFormat="1" applyFont="1" applyFill="1" applyBorder="1" applyAlignment="1" applyProtection="1">
      <alignment horizontal="center" vertical="center" wrapText="1"/>
      <protection locked="0"/>
    </xf>
    <xf numFmtId="189" fontId="59" fillId="34" borderId="65" xfId="79" applyNumberFormat="1" applyFont="1" applyFill="1" applyBorder="1" applyAlignment="1" applyProtection="1">
      <alignment horizontal="right" vertical="center"/>
      <protection locked="0"/>
    </xf>
    <xf numFmtId="179" fontId="59" fillId="34" borderId="66" xfId="79" applyNumberFormat="1" applyFont="1" applyFill="1" applyBorder="1" applyAlignment="1" applyProtection="1">
      <alignment horizontal="right" vertical="center"/>
      <protection hidden="1"/>
    </xf>
    <xf numFmtId="179" fontId="59" fillId="34" borderId="67" xfId="79" applyNumberFormat="1" applyFont="1" applyFill="1" applyBorder="1" applyAlignment="1" applyProtection="1">
      <alignment horizontal="right" vertical="center"/>
      <protection hidden="1"/>
    </xf>
    <xf numFmtId="182" fontId="59" fillId="34" borderId="68" xfId="79" applyNumberFormat="1" applyFont="1" applyFill="1" applyBorder="1" applyAlignment="1" applyProtection="1">
      <alignment horizontal="right" vertical="center"/>
      <protection hidden="1"/>
    </xf>
    <xf numFmtId="182" fontId="59" fillId="34" borderId="37" xfId="79" applyNumberFormat="1" applyFont="1" applyFill="1" applyBorder="1" applyAlignment="1" applyProtection="1">
      <alignment horizontal="right" vertical="center"/>
      <protection hidden="1"/>
    </xf>
    <xf numFmtId="183" fontId="59" fillId="34" borderId="31" xfId="79" applyNumberFormat="1" applyFont="1" applyFill="1" applyBorder="1" applyAlignment="1" applyProtection="1">
      <alignment horizontal="center" vertical="center"/>
      <protection locked="0"/>
    </xf>
    <xf numFmtId="49" fontId="59" fillId="34" borderId="54" xfId="79" applyNumberFormat="1" applyFont="1" applyFill="1" applyBorder="1" applyAlignment="1" applyProtection="1">
      <alignment horizontal="center" vertical="center"/>
      <protection locked="0"/>
    </xf>
    <xf numFmtId="181" fontId="59" fillId="34" borderId="69" xfId="79" applyNumberFormat="1" applyFont="1" applyFill="1" applyBorder="1" applyAlignment="1" applyProtection="1">
      <alignment horizontal="right" vertical="center"/>
      <protection hidden="1"/>
    </xf>
    <xf numFmtId="179" fontId="59" fillId="34" borderId="70" xfId="79" applyNumberFormat="1" applyFont="1" applyFill="1" applyBorder="1" applyAlignment="1" applyProtection="1">
      <alignment horizontal="right" vertical="center"/>
      <protection hidden="1"/>
    </xf>
    <xf numFmtId="179" fontId="59" fillId="34" borderId="11" xfId="79" applyNumberFormat="1" applyFont="1" applyFill="1" applyBorder="1" applyAlignment="1" applyProtection="1">
      <alignment horizontal="right" vertical="center"/>
      <protection locked="0"/>
    </xf>
    <xf numFmtId="179" fontId="59" fillId="34" borderId="10" xfId="79" applyNumberFormat="1" applyFont="1" applyFill="1" applyBorder="1" applyAlignment="1" applyProtection="1">
      <alignment horizontal="right" vertical="center"/>
      <protection locked="0"/>
    </xf>
    <xf numFmtId="183" fontId="59" fillId="34" borderId="21" xfId="79" applyNumberFormat="1" applyFont="1" applyFill="1" applyBorder="1" applyAlignment="1" applyProtection="1">
      <alignment horizontal="center" vertical="center"/>
      <protection locked="0"/>
    </xf>
    <xf numFmtId="183" fontId="59" fillId="34" borderId="14" xfId="79" applyNumberFormat="1" applyFont="1" applyFill="1" applyBorder="1" applyAlignment="1" applyProtection="1">
      <alignment horizontal="right" vertical="center"/>
      <protection locked="0"/>
    </xf>
    <xf numFmtId="182" fontId="59" fillId="34" borderId="71" xfId="79" applyNumberFormat="1" applyFont="1" applyFill="1" applyBorder="1" applyAlignment="1" applyProtection="1">
      <alignment horizontal="right" vertical="center"/>
      <protection hidden="1"/>
    </xf>
    <xf numFmtId="182" fontId="59" fillId="34" borderId="72" xfId="79" applyNumberFormat="1" applyFont="1" applyFill="1" applyBorder="1" applyAlignment="1" applyProtection="1">
      <alignment horizontal="right" vertical="center"/>
      <protection hidden="1"/>
    </xf>
    <xf numFmtId="182" fontId="59" fillId="34" borderId="11" xfId="79" applyNumberFormat="1" applyFont="1" applyFill="1" applyBorder="1" applyAlignment="1" applyProtection="1">
      <alignment horizontal="right" vertical="center"/>
      <protection locked="0"/>
    </xf>
    <xf numFmtId="182" fontId="59" fillId="34" borderId="10" xfId="79" applyNumberFormat="1" applyFont="1" applyFill="1" applyBorder="1" applyAlignment="1" applyProtection="1">
      <alignment horizontal="right" vertical="center"/>
      <protection locked="0"/>
    </xf>
    <xf numFmtId="183" fontId="59" fillId="34" borderId="13" xfId="79" applyNumberFormat="1" applyFont="1" applyFill="1" applyBorder="1" applyAlignment="1" applyProtection="1">
      <alignment horizontal="center" vertical="center"/>
      <protection locked="0"/>
    </xf>
    <xf numFmtId="181" fontId="59" fillId="34" borderId="66" xfId="79" applyNumberFormat="1" applyFont="1" applyFill="1" applyBorder="1" applyProtection="1">
      <alignment vertical="center"/>
      <protection hidden="1"/>
    </xf>
    <xf numFmtId="181" fontId="59" fillId="34" borderId="67" xfId="79" applyNumberFormat="1" applyFont="1" applyFill="1" applyBorder="1" applyProtection="1">
      <alignment vertical="center"/>
      <protection hidden="1"/>
    </xf>
    <xf numFmtId="183" fontId="59" fillId="34" borderId="74" xfId="79" applyNumberFormat="1" applyFont="1" applyFill="1" applyBorder="1" applyAlignment="1" applyProtection="1">
      <alignment horizontal="right" vertical="center"/>
      <protection locked="0"/>
    </xf>
    <xf numFmtId="183" fontId="59" fillId="34" borderId="14" xfId="79" applyNumberFormat="1" applyFont="1" applyFill="1" applyBorder="1" applyAlignment="1" applyProtection="1">
      <alignment horizontal="center" vertical="center"/>
      <protection locked="0"/>
    </xf>
    <xf numFmtId="183" fontId="59" fillId="34" borderId="75" xfId="79" applyNumberFormat="1" applyFont="1" applyFill="1" applyBorder="1" applyAlignment="1" applyProtection="1">
      <alignment horizontal="right" vertical="center"/>
      <protection locked="0"/>
    </xf>
    <xf numFmtId="183" fontId="59" fillId="34" borderId="21" xfId="79" applyNumberFormat="1" applyFont="1" applyFill="1" applyBorder="1" applyAlignment="1" applyProtection="1">
      <alignment horizontal="right" vertical="center"/>
      <protection locked="0"/>
    </xf>
    <xf numFmtId="181" fontId="59" fillId="34" borderId="66" xfId="79" applyNumberFormat="1" applyFont="1" applyFill="1" applyBorder="1" applyAlignment="1" applyProtection="1">
      <alignment horizontal="right" vertical="center"/>
      <protection hidden="1"/>
    </xf>
    <xf numFmtId="181" fontId="59" fillId="34" borderId="67" xfId="79" applyNumberFormat="1" applyFont="1" applyFill="1" applyBorder="1" applyAlignment="1" applyProtection="1">
      <alignment horizontal="right" vertical="center"/>
      <protection hidden="1"/>
    </xf>
    <xf numFmtId="179" fontId="58" fillId="34" borderId="11" xfId="79" applyNumberFormat="1" applyFont="1" applyFill="1" applyBorder="1" applyAlignment="1" applyProtection="1">
      <alignment horizontal="right" vertical="center"/>
      <protection locked="0"/>
    </xf>
    <xf numFmtId="179" fontId="58" fillId="34" borderId="10" xfId="79" applyNumberFormat="1" applyFont="1" applyFill="1" applyBorder="1" applyAlignment="1" applyProtection="1">
      <alignment horizontal="right" vertical="center"/>
      <protection locked="0"/>
    </xf>
    <xf numFmtId="183" fontId="58" fillId="34" borderId="21" xfId="79" applyNumberFormat="1" applyFont="1" applyFill="1" applyBorder="1" applyAlignment="1" applyProtection="1">
      <alignment horizontal="right" vertical="center"/>
      <protection locked="0"/>
    </xf>
    <xf numFmtId="182" fontId="59" fillId="34" borderId="76" xfId="79" applyNumberFormat="1" applyFont="1" applyFill="1" applyBorder="1" applyAlignment="1" applyProtection="1">
      <alignment horizontal="right" vertical="center"/>
      <protection hidden="1"/>
    </xf>
    <xf numFmtId="182" fontId="59" fillId="34" borderId="70" xfId="79" applyNumberFormat="1" applyFont="1" applyFill="1" applyBorder="1" applyAlignment="1" applyProtection="1">
      <alignment horizontal="right" vertical="center"/>
      <protection hidden="1"/>
    </xf>
    <xf numFmtId="182" fontId="58" fillId="34" borderId="11" xfId="79" applyNumberFormat="1" applyFont="1" applyFill="1" applyBorder="1" applyAlignment="1" applyProtection="1">
      <alignment horizontal="right" vertical="center"/>
      <protection locked="0"/>
    </xf>
    <xf numFmtId="182" fontId="58" fillId="34" borderId="10" xfId="79" applyNumberFormat="1" applyFont="1" applyFill="1" applyBorder="1" applyAlignment="1" applyProtection="1">
      <alignment horizontal="right" vertical="center"/>
      <protection locked="0"/>
    </xf>
    <xf numFmtId="190" fontId="58" fillId="34" borderId="10" xfId="79" applyNumberFormat="1" applyFont="1" applyFill="1" applyBorder="1" applyAlignment="1" applyProtection="1">
      <alignment horizontal="right" vertical="center"/>
      <protection locked="0"/>
    </xf>
    <xf numFmtId="183" fontId="59" fillId="34" borderId="10" xfId="79" applyNumberFormat="1" applyFont="1" applyFill="1" applyBorder="1" applyAlignment="1" applyProtection="1">
      <alignment horizontal="center" vertical="center"/>
      <protection locked="0"/>
    </xf>
    <xf numFmtId="0" fontId="59" fillId="34" borderId="11" xfId="79" applyFont="1" applyFill="1" applyBorder="1" applyAlignment="1" applyProtection="1">
      <alignment horizontal="center" vertical="center"/>
      <protection locked="0"/>
    </xf>
    <xf numFmtId="0" fontId="59" fillId="34" borderId="10" xfId="79" applyFont="1" applyFill="1" applyBorder="1" applyAlignment="1" applyProtection="1">
      <alignment horizontal="center" vertical="center"/>
      <protection locked="0"/>
    </xf>
    <xf numFmtId="49" fontId="59" fillId="34" borderId="10" xfId="79" applyNumberFormat="1" applyFont="1" applyFill="1" applyBorder="1" applyAlignment="1" applyProtection="1">
      <alignment horizontal="center" vertical="center" textRotation="255" wrapText="1"/>
      <protection locked="0"/>
    </xf>
    <xf numFmtId="0" fontId="54" fillId="34" borderId="0" xfId="79" applyFont="1" applyFill="1" applyAlignment="1" applyProtection="1">
      <alignment horizontal="left" vertical="center"/>
      <protection locked="0"/>
    </xf>
    <xf numFmtId="0" fontId="27" fillId="34" borderId="0" xfId="79" applyFont="1" applyFill="1" applyProtection="1">
      <alignment vertical="center"/>
      <protection locked="0"/>
    </xf>
    <xf numFmtId="189" fontId="60" fillId="34" borderId="60" xfId="79" applyNumberFormat="1" applyFont="1" applyFill="1" applyBorder="1" applyAlignment="1" applyProtection="1">
      <alignment horizontal="right" vertical="center"/>
      <protection locked="0"/>
    </xf>
    <xf numFmtId="182" fontId="60" fillId="34" borderId="61" xfId="79" applyNumberFormat="1" applyFont="1" applyFill="1" applyBorder="1" applyAlignment="1" applyProtection="1">
      <alignment horizontal="right" vertical="center"/>
      <protection hidden="1"/>
    </xf>
    <xf numFmtId="182" fontId="60" fillId="34" borderId="62" xfId="79" applyNumberFormat="1" applyFont="1" applyFill="1" applyBorder="1" applyAlignment="1" applyProtection="1">
      <alignment horizontal="right" vertical="center"/>
      <protection hidden="1"/>
    </xf>
    <xf numFmtId="182" fontId="60" fillId="34" borderId="13" xfId="79" applyNumberFormat="1" applyFont="1" applyFill="1" applyBorder="1" applyAlignment="1" applyProtection="1">
      <alignment horizontal="right" vertical="center"/>
      <protection hidden="1"/>
    </xf>
    <xf numFmtId="179" fontId="60" fillId="34" borderId="13" xfId="79" applyNumberFormat="1" applyFont="1" applyFill="1" applyBorder="1" applyAlignment="1" applyProtection="1">
      <alignment horizontal="center" vertical="center" wrapText="1"/>
      <protection locked="0"/>
    </xf>
    <xf numFmtId="186" fontId="60" fillId="34" borderId="63" xfId="79" applyNumberFormat="1" applyFont="1" applyFill="1" applyBorder="1" applyAlignment="1" applyProtection="1">
      <alignment horizontal="right" vertical="center"/>
      <protection locked="0"/>
    </xf>
    <xf numFmtId="49" fontId="60" fillId="34" borderId="64" xfId="79" applyNumberFormat="1" applyFont="1" applyFill="1" applyBorder="1" applyAlignment="1" applyProtection="1">
      <alignment horizontal="center" vertical="center" wrapText="1"/>
      <protection locked="0"/>
    </xf>
    <xf numFmtId="189" fontId="60" fillId="34" borderId="65" xfId="79" applyNumberFormat="1" applyFont="1" applyFill="1" applyBorder="1" applyAlignment="1" applyProtection="1">
      <alignment horizontal="right" vertical="center"/>
      <protection locked="0"/>
    </xf>
    <xf numFmtId="179" fontId="60" fillId="34" borderId="66" xfId="79" applyNumberFormat="1" applyFont="1" applyFill="1" applyBorder="1" applyAlignment="1" applyProtection="1">
      <alignment horizontal="right" vertical="center"/>
      <protection hidden="1"/>
    </xf>
    <xf numFmtId="179" fontId="60" fillId="34" borderId="67" xfId="79" applyNumberFormat="1" applyFont="1" applyFill="1" applyBorder="1" applyAlignment="1" applyProtection="1">
      <alignment horizontal="right" vertical="center"/>
      <protection hidden="1"/>
    </xf>
    <xf numFmtId="182" fontId="60" fillId="34" borderId="68" xfId="79" applyNumberFormat="1" applyFont="1" applyFill="1" applyBorder="1" applyAlignment="1" applyProtection="1">
      <alignment horizontal="right" vertical="center"/>
      <protection hidden="1"/>
    </xf>
    <xf numFmtId="182" fontId="60" fillId="34" borderId="37" xfId="79" applyNumberFormat="1" applyFont="1" applyFill="1" applyBorder="1" applyAlignment="1" applyProtection="1">
      <alignment horizontal="right" vertical="center"/>
      <protection hidden="1"/>
    </xf>
    <xf numFmtId="183" fontId="60" fillId="34" borderId="31" xfId="79" applyNumberFormat="1" applyFont="1" applyFill="1" applyBorder="1" applyAlignment="1" applyProtection="1">
      <alignment horizontal="center" vertical="center"/>
      <protection locked="0"/>
    </xf>
    <xf numFmtId="49" fontId="60" fillId="34" borderId="54" xfId="79" applyNumberFormat="1" applyFont="1" applyFill="1" applyBorder="1" applyAlignment="1" applyProtection="1">
      <alignment horizontal="center" vertical="center"/>
      <protection locked="0"/>
    </xf>
    <xf numFmtId="181" fontId="60" fillId="34" borderId="69" xfId="79" applyNumberFormat="1" applyFont="1" applyFill="1" applyBorder="1" applyAlignment="1" applyProtection="1">
      <alignment horizontal="right" vertical="center"/>
      <protection hidden="1"/>
    </xf>
    <xf numFmtId="179" fontId="60" fillId="34" borderId="70" xfId="79" applyNumberFormat="1" applyFont="1" applyFill="1" applyBorder="1" applyAlignment="1" applyProtection="1">
      <alignment horizontal="right" vertical="center"/>
      <protection hidden="1"/>
    </xf>
    <xf numFmtId="179" fontId="60" fillId="34" borderId="11" xfId="79" applyNumberFormat="1" applyFont="1" applyFill="1" applyBorder="1" applyAlignment="1" applyProtection="1">
      <alignment horizontal="right" vertical="center"/>
      <protection locked="0"/>
    </xf>
    <xf numFmtId="179" fontId="60" fillId="34" borderId="10" xfId="79" applyNumberFormat="1" applyFont="1" applyFill="1" applyBorder="1" applyAlignment="1" applyProtection="1">
      <alignment horizontal="right" vertical="center"/>
      <protection locked="0"/>
    </xf>
    <xf numFmtId="183" fontId="60" fillId="34" borderId="21" xfId="79" applyNumberFormat="1" applyFont="1" applyFill="1" applyBorder="1" applyAlignment="1" applyProtection="1">
      <alignment horizontal="center" vertical="center"/>
      <protection locked="0"/>
    </xf>
    <xf numFmtId="183" fontId="60" fillId="34" borderId="14" xfId="79" applyNumberFormat="1" applyFont="1" applyFill="1" applyBorder="1" applyAlignment="1" applyProtection="1">
      <alignment horizontal="right" vertical="center"/>
      <protection locked="0"/>
    </xf>
    <xf numFmtId="182" fontId="60" fillId="34" borderId="71" xfId="79" applyNumberFormat="1" applyFont="1" applyFill="1" applyBorder="1" applyAlignment="1" applyProtection="1">
      <alignment horizontal="right" vertical="center"/>
      <protection hidden="1"/>
    </xf>
    <xf numFmtId="182" fontId="60" fillId="34" borderId="72" xfId="79" applyNumberFormat="1" applyFont="1" applyFill="1" applyBorder="1" applyAlignment="1" applyProtection="1">
      <alignment horizontal="right" vertical="center"/>
      <protection hidden="1"/>
    </xf>
    <xf numFmtId="182" fontId="60" fillId="34" borderId="11" xfId="79" applyNumberFormat="1" applyFont="1" applyFill="1" applyBorder="1" applyAlignment="1" applyProtection="1">
      <alignment horizontal="right" vertical="center"/>
      <protection locked="0"/>
    </xf>
    <xf numFmtId="182" fontId="60" fillId="34" borderId="10" xfId="79" applyNumberFormat="1" applyFont="1" applyFill="1" applyBorder="1" applyAlignment="1" applyProtection="1">
      <alignment horizontal="right" vertical="center"/>
      <protection locked="0"/>
    </xf>
    <xf numFmtId="183" fontId="60" fillId="34" borderId="13" xfId="79" applyNumberFormat="1" applyFont="1" applyFill="1" applyBorder="1" applyAlignment="1" applyProtection="1">
      <alignment horizontal="center" vertical="center"/>
      <protection locked="0"/>
    </xf>
    <xf numFmtId="181" fontId="60" fillId="34" borderId="66" xfId="79" applyNumberFormat="1" applyFont="1" applyFill="1" applyBorder="1" applyProtection="1">
      <alignment vertical="center"/>
      <protection hidden="1"/>
    </xf>
    <xf numFmtId="181" fontId="60" fillId="34" borderId="67" xfId="79" applyNumberFormat="1" applyFont="1" applyFill="1" applyBorder="1" applyProtection="1">
      <alignment vertical="center"/>
      <protection hidden="1"/>
    </xf>
    <xf numFmtId="183" fontId="60" fillId="34" borderId="74" xfId="79" applyNumberFormat="1" applyFont="1" applyFill="1" applyBorder="1" applyAlignment="1" applyProtection="1">
      <alignment horizontal="right" vertical="center"/>
      <protection locked="0"/>
    </xf>
    <xf numFmtId="183" fontId="60" fillId="34" borderId="14" xfId="79" applyNumberFormat="1" applyFont="1" applyFill="1" applyBorder="1" applyAlignment="1" applyProtection="1">
      <alignment horizontal="center" vertical="center"/>
      <protection locked="0"/>
    </xf>
    <xf numFmtId="183" fontId="60" fillId="34" borderId="75" xfId="79" applyNumberFormat="1" applyFont="1" applyFill="1" applyBorder="1" applyAlignment="1" applyProtection="1">
      <alignment horizontal="right" vertical="center"/>
      <protection locked="0"/>
    </xf>
    <xf numFmtId="183" fontId="60" fillId="34" borderId="21" xfId="79" applyNumberFormat="1" applyFont="1" applyFill="1" applyBorder="1" applyAlignment="1" applyProtection="1">
      <alignment horizontal="right" vertical="center"/>
      <protection locked="0"/>
    </xf>
    <xf numFmtId="181" fontId="60" fillId="34" borderId="66" xfId="79" applyNumberFormat="1" applyFont="1" applyFill="1" applyBorder="1" applyAlignment="1" applyProtection="1">
      <alignment horizontal="right" vertical="center"/>
      <protection hidden="1"/>
    </xf>
    <xf numFmtId="181" fontId="60" fillId="34" borderId="67" xfId="79" applyNumberFormat="1" applyFont="1" applyFill="1" applyBorder="1" applyAlignment="1" applyProtection="1">
      <alignment horizontal="right" vertical="center"/>
      <protection hidden="1"/>
    </xf>
    <xf numFmtId="184" fontId="60" fillId="34" borderId="21" xfId="79" applyNumberFormat="1" applyFont="1" applyFill="1" applyBorder="1" applyAlignment="1" applyProtection="1">
      <alignment horizontal="right" vertical="center"/>
      <protection locked="0"/>
    </xf>
    <xf numFmtId="182" fontId="60" fillId="34" borderId="76" xfId="79" applyNumberFormat="1" applyFont="1" applyFill="1" applyBorder="1" applyAlignment="1" applyProtection="1">
      <alignment horizontal="right" vertical="center"/>
      <protection hidden="1"/>
    </xf>
    <xf numFmtId="182" fontId="60" fillId="34" borderId="70" xfId="79" applyNumberFormat="1" applyFont="1" applyFill="1" applyBorder="1" applyAlignment="1" applyProtection="1">
      <alignment horizontal="right" vertical="center"/>
      <protection hidden="1"/>
    </xf>
    <xf numFmtId="190" fontId="60" fillId="34" borderId="10" xfId="79" applyNumberFormat="1" applyFont="1" applyFill="1" applyBorder="1" applyAlignment="1" applyProtection="1">
      <alignment horizontal="right" vertical="center"/>
      <protection locked="0"/>
    </xf>
    <xf numFmtId="183" fontId="60" fillId="34" borderId="10" xfId="79" applyNumberFormat="1" applyFont="1" applyFill="1" applyBorder="1" applyAlignment="1" applyProtection="1">
      <alignment horizontal="center" vertical="center"/>
      <protection locked="0"/>
    </xf>
    <xf numFmtId="0" fontId="60" fillId="34" borderId="11" xfId="79" applyFont="1" applyFill="1" applyBorder="1" applyAlignment="1" applyProtection="1">
      <alignment horizontal="center" vertical="center"/>
      <protection locked="0"/>
    </xf>
    <xf numFmtId="0" fontId="60" fillId="34" borderId="10" xfId="79" applyFont="1" applyFill="1" applyBorder="1" applyAlignment="1" applyProtection="1">
      <alignment horizontal="center" vertical="center"/>
      <protection locked="0"/>
    </xf>
    <xf numFmtId="49" fontId="60" fillId="34" borderId="10" xfId="79" applyNumberFormat="1" applyFont="1" applyFill="1" applyBorder="1" applyAlignment="1" applyProtection="1">
      <alignment horizontal="center" vertical="center" textRotation="255" wrapText="1"/>
      <protection locked="0"/>
    </xf>
    <xf numFmtId="0" fontId="27" fillId="34" borderId="0" xfId="79" applyFont="1" applyFill="1" applyAlignment="1">
      <alignment horizontal="center" vertical="center"/>
    </xf>
    <xf numFmtId="0" fontId="27" fillId="34" borderId="0" xfId="79" applyFont="1" applyFill="1">
      <alignment vertical="center"/>
    </xf>
    <xf numFmtId="0" fontId="38" fillId="34" borderId="10" xfId="79" applyFont="1" applyFill="1" applyBorder="1">
      <alignment vertical="center"/>
    </xf>
    <xf numFmtId="0" fontId="38" fillId="34" borderId="21" xfId="79" applyFont="1" applyFill="1" applyBorder="1">
      <alignment vertical="center"/>
    </xf>
    <xf numFmtId="49" fontId="27" fillId="34" borderId="10" xfId="79" applyNumberFormat="1" applyFont="1" applyFill="1" applyBorder="1">
      <alignment vertical="center"/>
    </xf>
    <xf numFmtId="0" fontId="27" fillId="34" borderId="21" xfId="79" applyFont="1" applyFill="1" applyBorder="1" applyAlignment="1">
      <alignment vertical="center" wrapText="1"/>
    </xf>
    <xf numFmtId="0" fontId="38" fillId="34" borderId="11" xfId="79" applyFont="1" applyFill="1" applyBorder="1">
      <alignment vertical="center"/>
    </xf>
    <xf numFmtId="0" fontId="38" fillId="34" borderId="22" xfId="79" applyFont="1" applyFill="1" applyBorder="1">
      <alignment vertical="center"/>
    </xf>
    <xf numFmtId="0" fontId="27" fillId="34" borderId="10" xfId="79" applyFont="1" applyFill="1" applyBorder="1">
      <alignment vertical="center"/>
    </xf>
    <xf numFmtId="0" fontId="38" fillId="34" borderId="22" xfId="79" applyFont="1" applyFill="1" applyBorder="1" applyAlignment="1">
      <alignment horizontal="left" vertical="center"/>
    </xf>
    <xf numFmtId="0" fontId="38" fillId="34" borderId="21" xfId="79" applyFont="1" applyFill="1" applyBorder="1" applyAlignment="1">
      <alignment horizontal="justify" vertical="center" wrapText="1"/>
    </xf>
    <xf numFmtId="0" fontId="27" fillId="34" borderId="0" xfId="79" applyFont="1" applyFill="1" applyAlignment="1">
      <alignment horizontal="right" vertical="center"/>
    </xf>
    <xf numFmtId="49" fontId="27" fillId="34" borderId="0" xfId="79" applyNumberFormat="1" applyFont="1" applyFill="1">
      <alignment vertical="center"/>
    </xf>
    <xf numFmtId="0" fontId="38" fillId="34" borderId="0" xfId="79" applyFont="1" applyFill="1">
      <alignment vertical="center"/>
    </xf>
    <xf numFmtId="0" fontId="38" fillId="34" borderId="0" xfId="79" applyFont="1" applyFill="1" applyAlignment="1">
      <alignment horizontal="justify" vertical="center" wrapText="1"/>
    </xf>
    <xf numFmtId="0" fontId="37" fillId="34" borderId="0" xfId="67" applyFont="1" applyFill="1" applyProtection="1">
      <alignment vertical="center"/>
      <protection locked="0"/>
    </xf>
    <xf numFmtId="0" fontId="48" fillId="34" borderId="0" xfId="67" applyFont="1" applyFill="1" applyAlignment="1" applyProtection="1">
      <alignment horizontal="left" vertical="center"/>
      <protection locked="0"/>
    </xf>
    <xf numFmtId="0" fontId="35" fillId="34" borderId="0" xfId="67" applyFont="1" applyFill="1" applyProtection="1">
      <alignment vertical="center"/>
      <protection locked="0"/>
    </xf>
    <xf numFmtId="0" fontId="36" fillId="34" borderId="0" xfId="67" applyFont="1" applyFill="1" applyProtection="1">
      <alignment vertical="center"/>
      <protection locked="0"/>
    </xf>
    <xf numFmtId="0" fontId="30" fillId="34" borderId="0" xfId="67" applyFont="1" applyFill="1" applyProtection="1">
      <alignment vertical="center"/>
      <protection locked="0"/>
    </xf>
    <xf numFmtId="0" fontId="35" fillId="34" borderId="11" xfId="67" applyFont="1" applyFill="1" applyBorder="1" applyAlignment="1" applyProtection="1">
      <alignment horizontal="center" vertical="center"/>
      <protection locked="0"/>
    </xf>
    <xf numFmtId="0" fontId="50" fillId="34" borderId="10" xfId="79" applyFont="1" applyFill="1" applyBorder="1" applyAlignment="1" applyProtection="1">
      <alignment horizontal="center" vertical="center" wrapText="1"/>
      <protection locked="0"/>
    </xf>
    <xf numFmtId="0" fontId="49" fillId="34" borderId="10" xfId="79" applyFont="1" applyFill="1" applyBorder="1" applyAlignment="1" applyProtection="1">
      <alignment horizontal="center" vertical="center" wrapText="1"/>
      <protection locked="0"/>
    </xf>
    <xf numFmtId="0" fontId="35" fillId="34" borderId="0" xfId="67" applyFont="1" applyFill="1">
      <alignment vertical="center"/>
    </xf>
    <xf numFmtId="0" fontId="27" fillId="0" borderId="0" xfId="60" applyFont="1" applyAlignment="1" applyProtection="1">
      <alignment vertical="center" shrinkToFit="1"/>
      <protection locked="0"/>
    </xf>
    <xf numFmtId="0" fontId="30" fillId="0" borderId="0" xfId="60" applyFont="1" applyAlignment="1" applyProtection="1">
      <alignment vertical="center" shrinkToFit="1"/>
      <protection locked="0"/>
    </xf>
    <xf numFmtId="0" fontId="34" fillId="0" borderId="11" xfId="60" applyFont="1" applyBorder="1" applyAlignment="1">
      <alignment horizontal="center" vertical="center"/>
    </xf>
    <xf numFmtId="0" fontId="34" fillId="0" borderId="22" xfId="60" applyFont="1" applyBorder="1" applyAlignment="1">
      <alignment horizontal="center" vertical="center"/>
    </xf>
    <xf numFmtId="0" fontId="41" fillId="0" borderId="0" xfId="60" applyFont="1" applyProtection="1">
      <alignment vertical="center"/>
      <protection locked="0"/>
    </xf>
    <xf numFmtId="0" fontId="30" fillId="0" borderId="0" xfId="60" applyFont="1" applyProtection="1">
      <alignment vertical="center"/>
      <protection locked="0"/>
    </xf>
    <xf numFmtId="0" fontId="27" fillId="0" borderId="12" xfId="60" applyFont="1" applyBorder="1" applyAlignment="1">
      <alignment horizontal="center" vertical="center" wrapText="1"/>
    </xf>
    <xf numFmtId="0" fontId="27" fillId="0" borderId="16" xfId="60" applyFont="1" applyBorder="1" applyAlignment="1">
      <alignment horizontal="center" vertical="center" wrapText="1"/>
    </xf>
    <xf numFmtId="0" fontId="27" fillId="0" borderId="15" xfId="60" applyFont="1" applyBorder="1" applyAlignment="1">
      <alignment horizontal="center" vertical="center" wrapText="1"/>
    </xf>
    <xf numFmtId="0" fontId="27" fillId="0" borderId="19" xfId="60" applyFont="1" applyBorder="1" applyAlignment="1">
      <alignment horizontal="center" vertical="center" wrapText="1"/>
    </xf>
    <xf numFmtId="0" fontId="27" fillId="0" borderId="13" xfId="60" applyFont="1" applyBorder="1" applyAlignment="1">
      <alignment horizontal="center" vertical="center" wrapText="1"/>
    </xf>
    <xf numFmtId="0" fontId="27" fillId="0" borderId="15" xfId="60" applyFont="1" applyBorder="1" applyAlignment="1">
      <alignment horizontal="center" vertical="top" wrapText="1"/>
    </xf>
    <xf numFmtId="0" fontId="27" fillId="0" borderId="19" xfId="60" applyFont="1" applyBorder="1" applyAlignment="1">
      <alignment horizontal="center" vertical="top" wrapText="1"/>
    </xf>
    <xf numFmtId="0" fontId="27" fillId="0" borderId="13" xfId="60" applyFont="1" applyBorder="1" applyAlignment="1">
      <alignment horizontal="center" vertical="top" wrapText="1"/>
    </xf>
    <xf numFmtId="0" fontId="30" fillId="0" borderId="15" xfId="60" applyFont="1" applyBorder="1" applyAlignment="1">
      <alignment horizontal="center" vertical="center" wrapText="1"/>
    </xf>
    <xf numFmtId="0" fontId="30" fillId="0" borderId="19" xfId="60" applyFont="1" applyBorder="1" applyAlignment="1">
      <alignment horizontal="center" vertical="center" wrapText="1"/>
    </xf>
    <xf numFmtId="0" fontId="30" fillId="0" borderId="13" xfId="60" applyFont="1" applyBorder="1" applyAlignment="1">
      <alignment horizontal="center" vertical="center" wrapText="1"/>
    </xf>
    <xf numFmtId="0" fontId="27" fillId="0" borderId="17" xfId="60" applyFont="1" applyBorder="1" applyAlignment="1">
      <alignment horizontal="center" vertical="center" wrapText="1"/>
    </xf>
    <xf numFmtId="0" fontId="27" fillId="0" borderId="39" xfId="60" applyFont="1" applyBorder="1" applyAlignment="1">
      <alignment horizontal="center" vertical="center" wrapText="1"/>
    </xf>
    <xf numFmtId="0" fontId="27" fillId="0" borderId="24" xfId="60" applyFont="1" applyBorder="1" applyAlignment="1">
      <alignment horizontal="center" vertical="center" wrapText="1"/>
    </xf>
    <xf numFmtId="0" fontId="27" fillId="0" borderId="19" xfId="60" applyFont="1" applyBorder="1" applyAlignment="1">
      <alignment horizontal="center" vertical="center"/>
    </xf>
    <xf numFmtId="0" fontId="34" fillId="0" borderId="15" xfId="60" applyFont="1" applyBorder="1" applyAlignment="1">
      <alignment horizontal="center" vertical="center" wrapText="1"/>
    </xf>
    <xf numFmtId="0" fontId="34" fillId="0" borderId="19" xfId="60" applyFont="1" applyBorder="1" applyAlignment="1">
      <alignment horizontal="center" vertical="center" wrapText="1"/>
    </xf>
    <xf numFmtId="0" fontId="34" fillId="0" borderId="12" xfId="60" applyFont="1" applyBorder="1" applyAlignment="1">
      <alignment horizontal="center" vertical="center" wrapText="1"/>
    </xf>
    <xf numFmtId="0" fontId="34" fillId="0" borderId="17" xfId="60" applyFont="1" applyBorder="1" applyAlignment="1">
      <alignment horizontal="center" vertical="center" wrapText="1"/>
    </xf>
    <xf numFmtId="0" fontId="34" fillId="0" borderId="39" xfId="60" applyFont="1" applyBorder="1" applyAlignment="1">
      <alignment horizontal="center" vertical="center" wrapText="1"/>
    </xf>
    <xf numFmtId="0" fontId="34" fillId="0" borderId="24" xfId="60" applyFont="1" applyBorder="1" applyAlignment="1">
      <alignment horizontal="center" vertical="center" wrapText="1"/>
    </xf>
    <xf numFmtId="0" fontId="30" fillId="0" borderId="12" xfId="60" applyFont="1" applyBorder="1" applyAlignment="1">
      <alignment horizontal="center" vertical="center" wrapText="1"/>
    </xf>
    <xf numFmtId="0" fontId="30" fillId="0" borderId="16" xfId="60" applyFont="1" applyBorder="1" applyAlignment="1">
      <alignment horizontal="center" vertical="center" wrapText="1"/>
    </xf>
    <xf numFmtId="179" fontId="27" fillId="0" borderId="15" xfId="60" applyNumberFormat="1" applyFont="1" applyBorder="1" applyAlignment="1">
      <alignment horizontal="center" vertical="center" wrapText="1"/>
    </xf>
    <xf numFmtId="179" fontId="27" fillId="0" borderId="19" xfId="60" applyNumberFormat="1" applyFont="1" applyBorder="1" applyAlignment="1">
      <alignment horizontal="center" vertical="center" wrapText="1"/>
    </xf>
    <xf numFmtId="179" fontId="27" fillId="0" borderId="13" xfId="60" applyNumberFormat="1" applyFont="1" applyBorder="1" applyAlignment="1">
      <alignment horizontal="center" vertical="center" wrapText="1"/>
    </xf>
    <xf numFmtId="0" fontId="34" fillId="0" borderId="11" xfId="60" applyFont="1" applyBorder="1" applyAlignment="1">
      <alignment horizontal="center" vertical="center" wrapText="1"/>
    </xf>
    <xf numFmtId="0" fontId="34" fillId="0" borderId="22" xfId="60" applyFont="1" applyBorder="1" applyAlignment="1">
      <alignment horizontal="center" vertical="center" wrapText="1"/>
    </xf>
    <xf numFmtId="0" fontId="34" fillId="0" borderId="21" xfId="60" applyFont="1" applyBorder="1" applyAlignment="1">
      <alignment horizontal="center" vertical="center"/>
    </xf>
    <xf numFmtId="0" fontId="30" fillId="0" borderId="15" xfId="60" applyFont="1" applyBorder="1" applyAlignment="1">
      <alignment horizontal="center" vertical="center" textRotation="255"/>
    </xf>
    <xf numFmtId="0" fontId="30" fillId="0" borderId="19" xfId="60" applyFont="1" applyBorder="1" applyAlignment="1">
      <alignment horizontal="center" vertical="center" textRotation="255"/>
    </xf>
    <xf numFmtId="0" fontId="30" fillId="0" borderId="13" xfId="60" applyFont="1" applyBorder="1" applyAlignment="1">
      <alignment horizontal="center" vertical="center" textRotation="255"/>
    </xf>
    <xf numFmtId="0" fontId="30" fillId="0" borderId="19" xfId="79" applyFont="1" applyBorder="1" applyAlignment="1">
      <alignment horizontal="center" vertical="center" wrapText="1"/>
    </xf>
    <xf numFmtId="0" fontId="30" fillId="0" borderId="13" xfId="79" applyFont="1" applyBorder="1" applyAlignment="1">
      <alignment horizontal="center" vertical="center" wrapText="1"/>
    </xf>
    <xf numFmtId="0" fontId="34" fillId="0" borderId="15" xfId="60" applyFont="1" applyBorder="1" applyAlignment="1">
      <alignment horizontal="center" vertical="center"/>
    </xf>
    <xf numFmtId="0" fontId="34" fillId="0" borderId="19" xfId="60" applyFont="1" applyBorder="1" applyAlignment="1">
      <alignment horizontal="center" vertical="center"/>
    </xf>
    <xf numFmtId="0" fontId="34" fillId="0" borderId="13" xfId="60" applyFont="1" applyBorder="1" applyAlignment="1">
      <alignment horizontal="center" vertical="center"/>
    </xf>
    <xf numFmtId="0" fontId="34" fillId="0" borderId="12" xfId="60" applyFont="1" applyBorder="1" applyAlignment="1">
      <alignment horizontal="center" vertical="center"/>
    </xf>
    <xf numFmtId="0" fontId="34" fillId="0" borderId="17" xfId="60" applyFont="1" applyBorder="1" applyAlignment="1">
      <alignment horizontal="center" vertical="center"/>
    </xf>
    <xf numFmtId="0" fontId="34" fillId="0" borderId="18" xfId="79" applyFont="1" applyBorder="1" applyAlignment="1">
      <alignment horizontal="center" vertical="center"/>
    </xf>
    <xf numFmtId="0" fontId="34" fillId="0" borderId="16" xfId="79" applyFont="1" applyBorder="1" applyAlignment="1">
      <alignment horizontal="center" vertical="center"/>
    </xf>
    <xf numFmtId="0" fontId="34" fillId="0" borderId="0" xfId="79" applyFont="1" applyAlignment="1">
      <alignment horizontal="center" vertical="center"/>
    </xf>
    <xf numFmtId="0" fontId="34" fillId="0" borderId="25" xfId="79" applyFont="1" applyBorder="1" applyAlignment="1">
      <alignment horizontal="center" vertical="center"/>
    </xf>
    <xf numFmtId="0" fontId="34" fillId="0" borderId="39" xfId="79" applyFont="1" applyBorder="1" applyAlignment="1">
      <alignment horizontal="center" vertical="center"/>
    </xf>
    <xf numFmtId="0" fontId="34" fillId="0" borderId="24" xfId="79" applyFont="1" applyBorder="1" applyAlignment="1">
      <alignment horizontal="center" vertical="center"/>
    </xf>
    <xf numFmtId="0" fontId="34" fillId="0" borderId="14" xfId="79" applyFont="1" applyBorder="1" applyAlignment="1">
      <alignment horizontal="center" vertical="center"/>
    </xf>
    <xf numFmtId="179" fontId="31" fillId="0" borderId="15" xfId="60" applyNumberFormat="1" applyFont="1" applyBorder="1" applyAlignment="1">
      <alignment horizontal="center" vertical="center" wrapText="1"/>
    </xf>
    <xf numFmtId="179" fontId="31" fillId="0" borderId="19" xfId="60" applyNumberFormat="1" applyFont="1" applyBorder="1" applyAlignment="1">
      <alignment horizontal="center" vertical="center" wrapText="1"/>
    </xf>
    <xf numFmtId="179" fontId="31" fillId="0" borderId="13" xfId="60" applyNumberFormat="1" applyFont="1" applyBorder="1" applyAlignment="1">
      <alignment horizontal="center" vertical="center" wrapText="1"/>
    </xf>
    <xf numFmtId="0" fontId="30" fillId="0" borderId="15" xfId="60" applyFont="1" applyBorder="1" applyAlignment="1">
      <alignment horizontal="center" vertical="center"/>
    </xf>
    <xf numFmtId="0" fontId="30" fillId="0" borderId="19" xfId="60" applyFont="1" applyBorder="1" applyAlignment="1">
      <alignment horizontal="center" vertical="center"/>
    </xf>
    <xf numFmtId="0" fontId="30" fillId="0" borderId="13" xfId="60" applyFont="1" applyBorder="1" applyAlignment="1">
      <alignment horizontal="center" vertical="center"/>
    </xf>
    <xf numFmtId="0" fontId="31" fillId="34" borderId="15" xfId="60" applyFont="1" applyFill="1" applyBorder="1" applyAlignment="1">
      <alignment horizontal="center" vertical="center" wrapText="1"/>
    </xf>
    <xf numFmtId="0" fontId="31" fillId="34" borderId="13" xfId="60" applyFont="1" applyFill="1" applyBorder="1" applyAlignment="1">
      <alignment horizontal="center" vertical="center" wrapText="1"/>
    </xf>
    <xf numFmtId="0" fontId="31" fillId="34" borderId="19" xfId="60" applyFont="1" applyFill="1" applyBorder="1" applyAlignment="1">
      <alignment horizontal="center" vertical="top" wrapText="1"/>
    </xf>
    <xf numFmtId="0" fontId="31" fillId="34" borderId="13" xfId="60" applyFont="1" applyFill="1" applyBorder="1" applyAlignment="1">
      <alignment horizontal="center" vertical="top" wrapText="1"/>
    </xf>
    <xf numFmtId="0" fontId="27" fillId="34" borderId="15" xfId="60" applyFont="1" applyFill="1" applyBorder="1" applyAlignment="1">
      <alignment horizontal="center" vertical="center" wrapText="1"/>
    </xf>
    <xf numFmtId="0" fontId="27" fillId="34" borderId="19" xfId="60" applyFont="1" applyFill="1" applyBorder="1" applyAlignment="1">
      <alignment horizontal="center" vertical="center" wrapText="1"/>
    </xf>
    <xf numFmtId="0" fontId="27" fillId="34" borderId="13" xfId="60" applyFont="1" applyFill="1" applyBorder="1" applyAlignment="1">
      <alignment horizontal="center" vertical="center" wrapText="1"/>
    </xf>
    <xf numFmtId="0" fontId="39" fillId="34" borderId="10" xfId="79" applyFont="1" applyFill="1" applyBorder="1" applyAlignment="1">
      <alignment horizontal="center" vertical="center"/>
    </xf>
    <xf numFmtId="0" fontId="39" fillId="34" borderId="11" xfId="79" applyFont="1" applyFill="1" applyBorder="1" applyAlignment="1">
      <alignment horizontal="center" vertical="center"/>
    </xf>
    <xf numFmtId="0" fontId="39" fillId="34" borderId="22" xfId="79" applyFont="1" applyFill="1" applyBorder="1" applyAlignment="1">
      <alignment horizontal="center" vertical="center"/>
    </xf>
    <xf numFmtId="0" fontId="39" fillId="34" borderId="21" xfId="79" applyFont="1" applyFill="1" applyBorder="1" applyAlignment="1">
      <alignment horizontal="center" vertical="center"/>
    </xf>
    <xf numFmtId="0" fontId="38" fillId="34" borderId="11" xfId="79" applyFont="1" applyFill="1" applyBorder="1" applyAlignment="1">
      <alignment horizontal="left" vertical="center"/>
    </xf>
    <xf numFmtId="0" fontId="38" fillId="34" borderId="21" xfId="79" applyFont="1" applyFill="1" applyBorder="1" applyAlignment="1">
      <alignment horizontal="left" vertical="center"/>
    </xf>
    <xf numFmtId="0" fontId="26" fillId="34" borderId="16" xfId="79" applyFont="1" applyFill="1" applyBorder="1" applyAlignment="1" applyProtection="1">
      <alignment horizontal="left" vertical="center" wrapText="1"/>
      <protection locked="0"/>
    </xf>
    <xf numFmtId="0" fontId="26" fillId="34" borderId="0" xfId="79" applyFont="1" applyFill="1" applyAlignment="1" applyProtection="1">
      <alignment horizontal="left" vertical="center" wrapText="1"/>
      <protection locked="0"/>
    </xf>
    <xf numFmtId="0" fontId="26" fillId="34" borderId="25" xfId="79" applyFont="1" applyFill="1" applyBorder="1" applyAlignment="1" applyProtection="1">
      <alignment horizontal="left" vertical="center" wrapText="1"/>
      <protection locked="0"/>
    </xf>
    <xf numFmtId="0" fontId="26" fillId="34" borderId="16" xfId="65" applyFont="1" applyFill="1" applyBorder="1" applyAlignment="1" applyProtection="1">
      <alignment horizontal="left" vertical="center" wrapText="1"/>
      <protection locked="0"/>
    </xf>
    <xf numFmtId="0" fontId="26" fillId="34" borderId="39" xfId="79" applyFont="1" applyFill="1" applyBorder="1" applyAlignment="1" applyProtection="1">
      <alignment horizontal="left" vertical="center" wrapText="1"/>
      <protection locked="0"/>
    </xf>
    <xf numFmtId="0" fontId="26" fillId="34" borderId="24" xfId="79" applyFont="1" applyFill="1" applyBorder="1" applyAlignment="1" applyProtection="1">
      <alignment horizontal="left" vertical="center" wrapText="1"/>
      <protection locked="0"/>
    </xf>
    <xf numFmtId="0" fontId="26" fillId="34" borderId="14" xfId="79" applyFont="1" applyFill="1" applyBorder="1" applyAlignment="1" applyProtection="1">
      <alignment horizontal="left" vertical="center" wrapText="1"/>
      <protection locked="0"/>
    </xf>
    <xf numFmtId="0" fontId="26" fillId="34" borderId="15" xfId="79" applyFont="1" applyFill="1" applyBorder="1" applyAlignment="1" applyProtection="1">
      <alignment horizontal="center" vertical="center"/>
      <protection locked="0"/>
    </xf>
    <xf numFmtId="49" fontId="26" fillId="34" borderId="40" xfId="65" applyNumberFormat="1" applyFont="1" applyFill="1" applyBorder="1" applyAlignment="1" applyProtection="1">
      <alignment horizontal="center" vertical="center" wrapText="1"/>
      <protection locked="0"/>
    </xf>
    <xf numFmtId="49" fontId="26" fillId="34" borderId="41" xfId="65" applyNumberFormat="1" applyFont="1" applyFill="1" applyBorder="1" applyAlignment="1" applyProtection="1">
      <alignment horizontal="center" vertical="center" wrapText="1"/>
      <protection locked="0"/>
    </xf>
    <xf numFmtId="49" fontId="26" fillId="34" borderId="42" xfId="65" applyNumberFormat="1" applyFont="1" applyFill="1" applyBorder="1" applyAlignment="1" applyProtection="1">
      <alignment horizontal="center" vertical="center" wrapText="1"/>
      <protection locked="0"/>
    </xf>
    <xf numFmtId="49" fontId="26" fillId="34" borderId="34" xfId="65" applyNumberFormat="1" applyFont="1" applyFill="1" applyBorder="1" applyAlignment="1" applyProtection="1">
      <alignment horizontal="center" vertical="center" wrapText="1"/>
      <protection locked="0"/>
    </xf>
    <xf numFmtId="49" fontId="26" fillId="34" borderId="38" xfId="65" applyNumberFormat="1" applyFont="1" applyFill="1" applyBorder="1" applyAlignment="1" applyProtection="1">
      <alignment horizontal="center" vertical="center" wrapText="1"/>
      <protection locked="0"/>
    </xf>
    <xf numFmtId="0" fontId="26" fillId="34" borderId="16" xfId="65" applyFont="1" applyFill="1" applyBorder="1" applyAlignment="1" applyProtection="1">
      <alignment horizontal="center" vertical="center" textRotation="255"/>
      <protection locked="0"/>
    </xf>
    <xf numFmtId="0" fontId="26" fillId="34" borderId="19" xfId="65" applyFont="1" applyFill="1" applyBorder="1" applyAlignment="1" applyProtection="1">
      <alignment horizontal="center" vertical="center" textRotation="255"/>
      <protection locked="0"/>
    </xf>
    <xf numFmtId="0" fontId="26" fillId="34" borderId="13" xfId="65" applyFont="1" applyFill="1" applyBorder="1" applyAlignment="1" applyProtection="1">
      <alignment horizontal="center" vertical="center" textRotation="255"/>
      <protection locked="0"/>
    </xf>
    <xf numFmtId="0" fontId="26" fillId="34" borderId="12" xfId="79" applyFont="1" applyFill="1" applyBorder="1" applyAlignment="1" applyProtection="1">
      <alignment horizontal="left" vertical="center" wrapText="1"/>
      <protection locked="0"/>
    </xf>
    <xf numFmtId="0" fontId="26" fillId="34" borderId="18" xfId="79" applyFont="1" applyFill="1" applyBorder="1" applyAlignment="1" applyProtection="1">
      <alignment horizontal="left" vertical="center" wrapText="1"/>
      <protection locked="0"/>
    </xf>
    <xf numFmtId="0" fontId="26" fillId="34" borderId="11" xfId="62" applyFont="1" applyFill="1" applyBorder="1" applyAlignment="1" applyProtection="1">
      <alignment horizontal="center" vertical="center"/>
      <protection locked="0"/>
    </xf>
    <xf numFmtId="0" fontId="26" fillId="34" borderId="21" xfId="62" applyFont="1" applyFill="1" applyBorder="1" applyAlignment="1" applyProtection="1">
      <alignment horizontal="center" vertical="center"/>
      <protection locked="0"/>
    </xf>
    <xf numFmtId="0" fontId="26" fillId="34" borderId="10" xfId="62" applyFont="1" applyFill="1" applyBorder="1" applyAlignment="1" applyProtection="1">
      <alignment horizontal="center" vertical="center"/>
      <protection locked="0" hidden="1"/>
    </xf>
    <xf numFmtId="0" fontId="26" fillId="34" borderId="13" xfId="79" applyFont="1" applyFill="1" applyBorder="1" applyAlignment="1" applyProtection="1">
      <alignment horizontal="center" vertical="center"/>
      <protection locked="0"/>
    </xf>
    <xf numFmtId="0" fontId="26" fillId="34" borderId="10" xfId="79" applyFont="1" applyFill="1" applyBorder="1" applyAlignment="1" applyProtection="1">
      <alignment horizontal="center" vertical="center"/>
      <protection locked="0"/>
    </xf>
    <xf numFmtId="49" fontId="26" fillId="34" borderId="11" xfId="63" applyNumberFormat="1" applyFont="1" applyFill="1" applyBorder="1" applyAlignment="1" applyProtection="1">
      <alignment horizontal="center" vertical="center" wrapText="1"/>
      <protection locked="0"/>
    </xf>
    <xf numFmtId="49" fontId="26" fillId="34" borderId="21" xfId="63" applyNumberFormat="1" applyFont="1" applyFill="1" applyBorder="1" applyAlignment="1" applyProtection="1">
      <alignment horizontal="center" vertical="center" wrapText="1"/>
      <protection locked="0"/>
    </xf>
    <xf numFmtId="0" fontId="26" fillId="34" borderId="16" xfId="63" applyFont="1" applyFill="1" applyBorder="1" applyAlignment="1" applyProtection="1">
      <alignment horizontal="left" vertical="center" wrapText="1"/>
      <protection locked="0"/>
    </xf>
    <xf numFmtId="0" fontId="26" fillId="34" borderId="0" xfId="63" applyFont="1" applyFill="1" applyAlignment="1" applyProtection="1">
      <alignment horizontal="left" vertical="center" wrapText="1"/>
      <protection locked="0"/>
    </xf>
    <xf numFmtId="0" fontId="26" fillId="34" borderId="39" xfId="63" applyFont="1" applyFill="1" applyBorder="1" applyAlignment="1" applyProtection="1">
      <alignment horizontal="left" vertical="center" wrapText="1"/>
      <protection locked="0"/>
    </xf>
    <xf numFmtId="0" fontId="26" fillId="34" borderId="24" xfId="63" applyFont="1" applyFill="1" applyBorder="1" applyAlignment="1" applyProtection="1">
      <alignment horizontal="left" vertical="center" wrapText="1"/>
      <protection locked="0"/>
    </xf>
    <xf numFmtId="0" fontId="26" fillId="34" borderId="11" xfId="79" applyFont="1" applyFill="1" applyBorder="1" applyAlignment="1" applyProtection="1">
      <alignment horizontal="center" vertical="center" wrapText="1"/>
      <protection locked="0"/>
    </xf>
    <xf numFmtId="0" fontId="26" fillId="34" borderId="21" xfId="79" applyFont="1" applyFill="1" applyBorder="1" applyAlignment="1" applyProtection="1">
      <alignment horizontal="center" vertical="center" wrapText="1"/>
      <protection locked="0"/>
    </xf>
    <xf numFmtId="0" fontId="26" fillId="34" borderId="15" xfId="63" applyFont="1" applyFill="1" applyBorder="1" applyAlignment="1" applyProtection="1">
      <alignment horizontal="center" textRotation="255"/>
      <protection locked="0"/>
    </xf>
    <xf numFmtId="0" fontId="26" fillId="34" borderId="19" xfId="63" applyFont="1" applyFill="1" applyBorder="1" applyAlignment="1" applyProtection="1">
      <alignment horizontal="center" textRotation="255"/>
      <protection locked="0"/>
    </xf>
    <xf numFmtId="0" fontId="26" fillId="34" borderId="19" xfId="63" applyFont="1" applyFill="1" applyBorder="1" applyAlignment="1" applyProtection="1">
      <alignment horizontal="center" vertical="top"/>
      <protection locked="0"/>
    </xf>
    <xf numFmtId="0" fontId="26" fillId="34" borderId="13" xfId="63" applyFont="1" applyFill="1" applyBorder="1" applyAlignment="1" applyProtection="1">
      <alignment horizontal="center" vertical="top"/>
      <protection locked="0"/>
    </xf>
    <xf numFmtId="49" fontId="26" fillId="34" borderId="12" xfId="63" applyNumberFormat="1" applyFont="1" applyFill="1" applyBorder="1" applyAlignment="1" applyProtection="1">
      <alignment horizontal="left" vertical="center" wrapText="1"/>
      <protection locked="0"/>
    </xf>
    <xf numFmtId="49" fontId="26" fillId="34" borderId="17" xfId="63" applyNumberFormat="1" applyFont="1" applyFill="1" applyBorder="1" applyAlignment="1" applyProtection="1">
      <alignment horizontal="left" vertical="center" wrapText="1"/>
      <protection locked="0"/>
    </xf>
    <xf numFmtId="0" fontId="26" fillId="34" borderId="17" xfId="79" applyFont="1" applyFill="1" applyBorder="1" applyAlignment="1" applyProtection="1">
      <alignment horizontal="left" vertical="center" wrapText="1"/>
      <protection locked="0"/>
    </xf>
    <xf numFmtId="0" fontId="26" fillId="34" borderId="24" xfId="63" applyFont="1" applyFill="1" applyBorder="1" applyAlignment="1">
      <alignment horizontal="center" vertical="center" wrapText="1"/>
    </xf>
    <xf numFmtId="180" fontId="44" fillId="34" borderId="10" xfId="66" applyNumberFormat="1" applyFont="1" applyFill="1" applyBorder="1" applyAlignment="1" applyProtection="1">
      <alignment horizontal="center" vertical="center" wrapText="1"/>
      <protection hidden="1"/>
    </xf>
    <xf numFmtId="0" fontId="26" fillId="34" borderId="16" xfId="64" applyFont="1" applyFill="1" applyBorder="1" applyAlignment="1">
      <alignment horizontal="left" vertical="center" wrapText="1"/>
    </xf>
    <xf numFmtId="0" fontId="26" fillId="34" borderId="0" xfId="79" applyFont="1" applyFill="1" applyAlignment="1">
      <alignment horizontal="left" vertical="center" wrapText="1"/>
    </xf>
    <xf numFmtId="0" fontId="26" fillId="34" borderId="25" xfId="79" applyFont="1" applyFill="1" applyBorder="1" applyAlignment="1">
      <alignment horizontal="left" vertical="center" wrapText="1"/>
    </xf>
    <xf numFmtId="0" fontId="26" fillId="34" borderId="39" xfId="64" applyFont="1" applyFill="1" applyBorder="1" applyAlignment="1">
      <alignment horizontal="left" vertical="center" wrapText="1"/>
    </xf>
    <xf numFmtId="0" fontId="26" fillId="34" borderId="24" xfId="79" applyFont="1" applyFill="1" applyBorder="1" applyAlignment="1">
      <alignment horizontal="left" vertical="center" wrapText="1"/>
    </xf>
    <xf numFmtId="0" fontId="26" fillId="34" borderId="14" xfId="79" applyFont="1" applyFill="1" applyBorder="1" applyAlignment="1">
      <alignment horizontal="left" vertical="center" wrapText="1"/>
    </xf>
    <xf numFmtId="0" fontId="51" fillId="34" borderId="43" xfId="62" applyFont="1" applyFill="1" applyBorder="1" applyAlignment="1">
      <alignment horizontal="left" vertical="center" wrapText="1"/>
    </xf>
    <xf numFmtId="0" fontId="51" fillId="34" borderId="44" xfId="62" applyFont="1" applyFill="1" applyBorder="1" applyAlignment="1">
      <alignment horizontal="left" vertical="center" wrapText="1"/>
    </xf>
    <xf numFmtId="0" fontId="51" fillId="34" borderId="45" xfId="62" applyFont="1" applyFill="1" applyBorder="1" applyAlignment="1">
      <alignment horizontal="left" vertical="center" wrapText="1"/>
    </xf>
    <xf numFmtId="0" fontId="51" fillId="34" borderId="46" xfId="62" applyFont="1" applyFill="1" applyBorder="1" applyAlignment="1">
      <alignment horizontal="center" vertical="top" wrapText="1"/>
    </xf>
    <xf numFmtId="0" fontId="51" fillId="34" borderId="16" xfId="62" applyFont="1" applyFill="1" applyBorder="1" applyAlignment="1">
      <alignment horizontal="center" vertical="top" wrapText="1"/>
    </xf>
    <xf numFmtId="0" fontId="51" fillId="34" borderId="47" xfId="62" applyFont="1" applyFill="1" applyBorder="1" applyAlignment="1">
      <alignment horizontal="center" vertical="top" wrapText="1"/>
    </xf>
    <xf numFmtId="0" fontId="31" fillId="34" borderId="48" xfId="62" applyFont="1" applyFill="1" applyBorder="1" applyAlignment="1">
      <alignment horizontal="center" vertical="center" wrapText="1"/>
    </xf>
    <xf numFmtId="0" fontId="31" fillId="34" borderId="49" xfId="62" applyFont="1" applyFill="1" applyBorder="1" applyAlignment="1">
      <alignment horizontal="center" vertical="center" wrapText="1"/>
    </xf>
    <xf numFmtId="0" fontId="31" fillId="34" borderId="26" xfId="62" applyFont="1" applyFill="1" applyBorder="1" applyAlignment="1">
      <alignment horizontal="center" vertical="center" wrapText="1"/>
    </xf>
    <xf numFmtId="0" fontId="31" fillId="34" borderId="50" xfId="62" applyFont="1" applyFill="1" applyBorder="1" applyAlignment="1">
      <alignment horizontal="center" vertical="center" wrapText="1"/>
    </xf>
    <xf numFmtId="0" fontId="31" fillId="34" borderId="51" xfId="62" applyFont="1" applyFill="1" applyBorder="1" applyAlignment="1">
      <alignment horizontal="center" vertical="center" wrapText="1"/>
    </xf>
    <xf numFmtId="0" fontId="31" fillId="34" borderId="52" xfId="62" applyFont="1" applyFill="1" applyBorder="1" applyAlignment="1">
      <alignment horizontal="center" vertical="center" wrapText="1"/>
    </xf>
    <xf numFmtId="0" fontId="31" fillId="34" borderId="53" xfId="62" applyFont="1" applyFill="1" applyBorder="1" applyAlignment="1">
      <alignment horizontal="center" vertical="center" wrapText="1"/>
    </xf>
    <xf numFmtId="0" fontId="31" fillId="34" borderId="15" xfId="62" applyFont="1" applyFill="1" applyBorder="1" applyAlignment="1">
      <alignment horizontal="center" vertical="center" wrapText="1"/>
    </xf>
    <xf numFmtId="0" fontId="31" fillId="34" borderId="54" xfId="62" applyFont="1" applyFill="1" applyBorder="1" applyAlignment="1">
      <alignment horizontal="center" vertical="center" wrapText="1"/>
    </xf>
    <xf numFmtId="0" fontId="31" fillId="34" borderId="49" xfId="66" applyFont="1" applyFill="1" applyBorder="1" applyAlignment="1">
      <alignment horizontal="center" vertical="center" wrapText="1"/>
    </xf>
    <xf numFmtId="0" fontId="31" fillId="34" borderId="26" xfId="66" applyFont="1" applyFill="1" applyBorder="1" applyAlignment="1">
      <alignment horizontal="center" vertical="center"/>
    </xf>
    <xf numFmtId="0" fontId="31" fillId="34" borderId="49" xfId="79" applyFont="1" applyFill="1" applyBorder="1" applyAlignment="1">
      <alignment horizontal="center" vertical="center" wrapText="1"/>
    </xf>
    <xf numFmtId="0" fontId="31" fillId="34" borderId="55" xfId="79" applyFont="1" applyFill="1" applyBorder="1" applyAlignment="1">
      <alignment horizontal="center" vertical="center"/>
    </xf>
    <xf numFmtId="0" fontId="26" fillId="34" borderId="10" xfId="66" applyFont="1" applyFill="1" applyBorder="1" applyAlignment="1">
      <alignment horizontal="center" vertical="center"/>
    </xf>
    <xf numFmtId="0" fontId="28" fillId="34" borderId="10" xfId="62" applyFont="1" applyFill="1" applyBorder="1" applyAlignment="1" applyProtection="1">
      <alignment horizontal="center" vertical="center" wrapText="1"/>
      <protection locked="0"/>
    </xf>
    <xf numFmtId="0" fontId="26" fillId="34" borderId="15" xfId="62" applyFont="1" applyFill="1" applyBorder="1" applyAlignment="1" applyProtection="1">
      <alignment horizontal="center" vertical="center" wrapText="1"/>
      <protection locked="0"/>
    </xf>
    <xf numFmtId="0" fontId="26" fillId="34" borderId="13" xfId="62" applyFont="1" applyFill="1" applyBorder="1" applyAlignment="1" applyProtection="1">
      <alignment horizontal="center" vertical="center" wrapText="1"/>
      <protection locked="0"/>
    </xf>
    <xf numFmtId="0" fontId="26" fillId="34" borderId="22" xfId="62" applyFont="1" applyFill="1" applyBorder="1" applyAlignment="1" applyProtection="1">
      <alignment horizontal="center" vertical="center"/>
      <protection locked="0"/>
    </xf>
    <xf numFmtId="0" fontId="26" fillId="34" borderId="15" xfId="61" applyFont="1" applyFill="1" applyBorder="1" applyAlignment="1" applyProtection="1">
      <alignment horizontal="center" vertical="center"/>
      <protection locked="0"/>
    </xf>
    <xf numFmtId="0" fontId="26" fillId="34" borderId="19" xfId="61" applyFont="1" applyFill="1" applyBorder="1" applyAlignment="1" applyProtection="1">
      <alignment horizontal="center" vertical="center"/>
      <protection locked="0"/>
    </xf>
    <xf numFmtId="0" fontId="26" fillId="34" borderId="13" xfId="61" applyFont="1" applyFill="1" applyBorder="1" applyAlignment="1" applyProtection="1">
      <alignment horizontal="center" vertical="center"/>
      <protection locked="0"/>
    </xf>
    <xf numFmtId="0" fontId="26" fillId="34" borderId="10" xfId="62" applyFont="1" applyFill="1" applyBorder="1" applyAlignment="1" applyProtection="1">
      <alignment horizontal="center" vertical="center"/>
      <protection locked="0"/>
    </xf>
    <xf numFmtId="0" fontId="26" fillId="34" borderId="15" xfId="62" applyFont="1" applyFill="1" applyBorder="1" applyAlignment="1" applyProtection="1">
      <alignment horizontal="center" vertical="center"/>
      <protection locked="0"/>
    </xf>
    <xf numFmtId="0" fontId="26" fillId="34" borderId="13" xfId="62" applyFont="1" applyFill="1" applyBorder="1" applyAlignment="1" applyProtection="1">
      <alignment horizontal="center" vertical="center"/>
      <protection locked="0"/>
    </xf>
    <xf numFmtId="0" fontId="26" fillId="34" borderId="10" xfId="62" applyFont="1" applyFill="1" applyBorder="1" applyAlignment="1" applyProtection="1">
      <alignment horizontal="center" vertical="center" wrapText="1"/>
      <protection locked="0"/>
    </xf>
    <xf numFmtId="0" fontId="26" fillId="34" borderId="15" xfId="79" applyFont="1" applyFill="1" applyBorder="1" applyAlignment="1" applyProtection="1">
      <alignment horizontal="center" vertical="center"/>
      <protection hidden="1"/>
    </xf>
    <xf numFmtId="0" fontId="26" fillId="34" borderId="19" xfId="79" applyFont="1" applyFill="1" applyBorder="1" applyAlignment="1" applyProtection="1">
      <alignment horizontal="center" vertical="center"/>
      <protection hidden="1"/>
    </xf>
    <xf numFmtId="0" fontId="26" fillId="34" borderId="13" xfId="79" applyFont="1" applyFill="1" applyBorder="1" applyAlignment="1" applyProtection="1">
      <alignment horizontal="center" vertical="center"/>
      <protection hidden="1"/>
    </xf>
    <xf numFmtId="0" fontId="26" fillId="34" borderId="15" xfId="79" applyFont="1" applyFill="1" applyBorder="1" applyAlignment="1" applyProtection="1">
      <alignment horizontal="center" vertical="center" textRotation="255" wrapText="1"/>
      <protection locked="0"/>
    </xf>
    <xf numFmtId="0" fontId="0" fillId="34" borderId="19" xfId="79" applyFont="1" applyFill="1" applyBorder="1" applyAlignment="1" applyProtection="1">
      <alignment horizontal="center" vertical="center" textRotation="255" wrapText="1"/>
      <protection locked="0"/>
    </xf>
    <xf numFmtId="0" fontId="0" fillId="34" borderId="13" xfId="79" applyFont="1" applyFill="1" applyBorder="1" applyAlignment="1" applyProtection="1">
      <alignment horizontal="center" vertical="center" textRotation="255" wrapText="1"/>
      <protection locked="0"/>
    </xf>
    <xf numFmtId="0" fontId="0" fillId="34" borderId="54" xfId="79" applyFont="1" applyFill="1" applyBorder="1" applyAlignment="1" applyProtection="1">
      <alignment horizontal="center" vertical="center" textRotation="255" wrapText="1"/>
      <protection locked="0"/>
    </xf>
    <xf numFmtId="0" fontId="26" fillId="34" borderId="15" xfId="79" applyFont="1" applyFill="1" applyBorder="1" applyAlignment="1" applyProtection="1">
      <alignment horizontal="center" vertical="center" wrapText="1"/>
      <protection locked="0" hidden="1"/>
    </xf>
    <xf numFmtId="0" fontId="26" fillId="34" borderId="19" xfId="79" applyFont="1" applyFill="1" applyBorder="1" applyAlignment="1" applyProtection="1">
      <alignment horizontal="center" vertical="center" wrapText="1"/>
      <protection locked="0" hidden="1"/>
    </xf>
    <xf numFmtId="0" fontId="26" fillId="34" borderId="13" xfId="79" applyFont="1" applyFill="1" applyBorder="1" applyAlignment="1" applyProtection="1">
      <alignment horizontal="center" vertical="center" wrapText="1"/>
      <protection locked="0" hidden="1"/>
    </xf>
    <xf numFmtId="0" fontId="26" fillId="34" borderId="19" xfId="79" applyFont="1" applyFill="1" applyBorder="1" applyAlignment="1" applyProtection="1">
      <alignment horizontal="center" vertical="center"/>
      <protection locked="0"/>
    </xf>
    <xf numFmtId="0" fontId="26" fillId="34" borderId="11" xfId="79" applyFont="1" applyFill="1" applyBorder="1" applyAlignment="1" applyProtection="1">
      <alignment horizontal="left" vertical="center" wrapText="1"/>
      <protection locked="0"/>
    </xf>
    <xf numFmtId="0" fontId="26" fillId="34" borderId="22" xfId="79" applyFont="1" applyFill="1" applyBorder="1" applyAlignment="1" applyProtection="1">
      <alignment horizontal="left" vertical="center" wrapText="1"/>
      <protection locked="0"/>
    </xf>
    <xf numFmtId="0" fontId="26" fillId="34" borderId="21" xfId="79" applyFont="1" applyFill="1" applyBorder="1" applyAlignment="1" applyProtection="1">
      <alignment horizontal="left" vertical="center" wrapText="1"/>
      <protection locked="0"/>
    </xf>
    <xf numFmtId="0" fontId="26" fillId="34" borderId="0" xfId="79" applyFont="1" applyFill="1" applyAlignment="1" applyProtection="1">
      <alignment horizontal="center" vertical="center" wrapText="1"/>
      <protection locked="0"/>
    </xf>
    <xf numFmtId="0" fontId="26" fillId="34" borderId="0" xfId="79" applyFont="1" applyFill="1" applyAlignment="1" applyProtection="1">
      <alignment horizontal="center" vertical="center"/>
      <protection locked="0"/>
    </xf>
    <xf numFmtId="179" fontId="26" fillId="34" borderId="11" xfId="79" applyNumberFormat="1" applyFont="1" applyFill="1" applyBorder="1" applyAlignment="1" applyProtection="1">
      <alignment horizontal="center" vertical="center" wrapText="1"/>
      <protection locked="0"/>
    </xf>
    <xf numFmtId="179" fontId="26" fillId="34" borderId="22" xfId="79" applyNumberFormat="1" applyFont="1" applyFill="1" applyBorder="1" applyAlignment="1" applyProtection="1">
      <alignment horizontal="center" vertical="center" wrapText="1"/>
      <protection locked="0"/>
    </xf>
    <xf numFmtId="179" fontId="26" fillId="34" borderId="21" xfId="79" applyNumberFormat="1" applyFont="1" applyFill="1" applyBorder="1" applyAlignment="1" applyProtection="1">
      <alignment horizontal="center" vertical="center" wrapText="1"/>
      <protection locked="0"/>
    </xf>
    <xf numFmtId="0" fontId="26" fillId="34" borderId="56" xfId="79" applyFont="1" applyFill="1" applyBorder="1" applyAlignment="1" applyProtection="1">
      <alignment horizontal="center" vertical="center"/>
      <protection locked="0"/>
    </xf>
    <xf numFmtId="0" fontId="26" fillId="34" borderId="57" xfId="79" applyFont="1" applyFill="1" applyBorder="1" applyAlignment="1" applyProtection="1">
      <alignment horizontal="center" vertical="center"/>
      <protection locked="0"/>
    </xf>
    <xf numFmtId="0" fontId="26" fillId="34" borderId="58" xfId="79" applyFont="1" applyFill="1" applyBorder="1" applyAlignment="1" applyProtection="1">
      <alignment horizontal="center" vertical="center"/>
      <protection locked="0"/>
    </xf>
    <xf numFmtId="0" fontId="26" fillId="34" borderId="15" xfId="79" applyFont="1" applyFill="1" applyBorder="1" applyAlignment="1" applyProtection="1">
      <alignment horizontal="center" vertical="center" textRotation="255"/>
      <protection locked="0" hidden="1"/>
    </xf>
    <xf numFmtId="0" fontId="26" fillId="34" borderId="19" xfId="79" applyFont="1" applyFill="1" applyBorder="1" applyAlignment="1" applyProtection="1">
      <alignment horizontal="center" vertical="center" textRotation="255"/>
      <protection locked="0" hidden="1"/>
    </xf>
    <xf numFmtId="0" fontId="26" fillId="34" borderId="13" xfId="79" applyFont="1" applyFill="1" applyBorder="1" applyAlignment="1" applyProtection="1">
      <alignment horizontal="center" vertical="center" textRotation="255"/>
      <protection locked="0" hidden="1"/>
    </xf>
    <xf numFmtId="0" fontId="26" fillId="34" borderId="19" xfId="79" applyFont="1" applyFill="1" applyBorder="1" applyAlignment="1" applyProtection="1">
      <alignment horizontal="center" vertical="center" textRotation="255" wrapText="1"/>
      <protection locked="0"/>
    </xf>
    <xf numFmtId="0" fontId="26" fillId="34" borderId="13" xfId="79" applyFont="1" applyFill="1" applyBorder="1" applyAlignment="1" applyProtection="1">
      <alignment horizontal="center" vertical="center" textRotation="255" wrapText="1"/>
      <protection locked="0"/>
    </xf>
    <xf numFmtId="0" fontId="26" fillId="34" borderId="59" xfId="79" applyFont="1" applyFill="1" applyBorder="1" applyAlignment="1" applyProtection="1">
      <alignment horizontal="center" vertical="center"/>
      <protection locked="0"/>
    </xf>
    <xf numFmtId="0" fontId="26" fillId="34" borderId="25" xfId="79" applyFont="1" applyFill="1" applyBorder="1" applyAlignment="1" applyProtection="1">
      <alignment horizontal="center" vertical="center"/>
      <protection locked="0"/>
    </xf>
    <xf numFmtId="0" fontId="26" fillId="34" borderId="14" xfId="79" applyFont="1" applyFill="1" applyBorder="1" applyAlignment="1" applyProtection="1">
      <alignment horizontal="center" vertical="center"/>
      <protection locked="0"/>
    </xf>
    <xf numFmtId="0" fontId="26" fillId="34" borderId="10" xfId="79" applyFont="1" applyFill="1" applyBorder="1" applyAlignment="1" applyProtection="1">
      <alignment horizontal="center" vertical="center" textRotation="255" wrapText="1"/>
      <protection locked="0" hidden="1"/>
    </xf>
    <xf numFmtId="0" fontId="26" fillId="34" borderId="54" xfId="79" applyFont="1" applyFill="1" applyBorder="1" applyAlignment="1" applyProtection="1">
      <alignment horizontal="center" vertical="center" wrapText="1"/>
      <protection locked="0" hidden="1"/>
    </xf>
    <xf numFmtId="0" fontId="26" fillId="34" borderId="15" xfId="79" applyFont="1" applyFill="1" applyBorder="1" applyAlignment="1" applyProtection="1">
      <alignment horizontal="center" vertical="center" textRotation="255"/>
      <protection locked="0"/>
    </xf>
    <xf numFmtId="0" fontId="0" fillId="34" borderId="19" xfId="79" applyFont="1" applyFill="1" applyBorder="1" applyAlignment="1" applyProtection="1">
      <alignment horizontal="center" vertical="center" textRotation="255"/>
      <protection locked="0"/>
    </xf>
    <xf numFmtId="0" fontId="0" fillId="34" borderId="13" xfId="79" applyFont="1" applyFill="1" applyBorder="1" applyAlignment="1" applyProtection="1">
      <alignment horizontal="center" vertical="center" textRotation="255"/>
      <protection locked="0"/>
    </xf>
    <xf numFmtId="49" fontId="59" fillId="34" borderId="19" xfId="79" applyNumberFormat="1" applyFont="1" applyFill="1" applyBorder="1" applyAlignment="1" applyProtection="1">
      <alignment horizontal="center" vertical="center"/>
      <protection locked="0"/>
    </xf>
    <xf numFmtId="49" fontId="59" fillId="34" borderId="54" xfId="79" applyNumberFormat="1" applyFont="1" applyFill="1" applyBorder="1" applyAlignment="1" applyProtection="1">
      <alignment horizontal="center" vertical="center"/>
      <protection locked="0"/>
    </xf>
    <xf numFmtId="49" fontId="59" fillId="34" borderId="73" xfId="79" applyNumberFormat="1" applyFont="1" applyFill="1" applyBorder="1" applyAlignment="1" applyProtection="1">
      <alignment horizontal="center" vertical="center"/>
      <protection locked="0"/>
    </xf>
    <xf numFmtId="49" fontId="59" fillId="34" borderId="77" xfId="79" applyNumberFormat="1" applyFont="1" applyFill="1" applyBorder="1" applyAlignment="1" applyProtection="1">
      <alignment horizontal="center" vertical="center" wrapText="1"/>
      <protection locked="0"/>
    </xf>
    <xf numFmtId="49" fontId="59" fillId="34" borderId="76" xfId="79" applyNumberFormat="1" applyFont="1" applyFill="1" applyBorder="1" applyAlignment="1" applyProtection="1">
      <alignment horizontal="center" vertical="center" wrapText="1"/>
      <protection locked="0"/>
    </xf>
    <xf numFmtId="49" fontId="59" fillId="34" borderId="11" xfId="79" applyNumberFormat="1" applyFont="1" applyFill="1" applyBorder="1" applyAlignment="1" applyProtection="1">
      <alignment horizontal="center" vertical="center"/>
      <protection locked="0"/>
    </xf>
    <xf numFmtId="49" fontId="59" fillId="34" borderId="22" xfId="79" applyNumberFormat="1" applyFont="1" applyFill="1" applyBorder="1" applyAlignment="1" applyProtection="1">
      <alignment horizontal="center" vertical="center"/>
      <protection locked="0"/>
    </xf>
    <xf numFmtId="0" fontId="59" fillId="34" borderId="43" xfId="79" applyFont="1" applyFill="1" applyBorder="1" applyAlignment="1" applyProtection="1">
      <alignment horizontal="center" vertical="center"/>
      <protection locked="0"/>
    </xf>
    <xf numFmtId="0" fontId="59" fillId="34" borderId="72" xfId="79" applyFont="1" applyFill="1" applyBorder="1" applyAlignment="1" applyProtection="1">
      <alignment horizontal="center" vertical="center"/>
      <protection locked="0"/>
    </xf>
    <xf numFmtId="49" fontId="59" fillId="34" borderId="21" xfId="79" applyNumberFormat="1" applyFont="1" applyFill="1" applyBorder="1" applyAlignment="1" applyProtection="1">
      <alignment horizontal="center" vertical="center" wrapText="1"/>
      <protection locked="0"/>
    </xf>
    <xf numFmtId="49" fontId="58" fillId="34" borderId="15" xfId="79" applyNumberFormat="1" applyFont="1" applyFill="1" applyBorder="1" applyAlignment="1" applyProtection="1">
      <alignment horizontal="center" vertical="center"/>
      <protection locked="0"/>
    </xf>
    <xf numFmtId="49" fontId="58" fillId="34" borderId="19" xfId="79" applyNumberFormat="1" applyFont="1" applyFill="1" applyBorder="1" applyAlignment="1" applyProtection="1">
      <alignment horizontal="center" vertical="center"/>
      <protection locked="0"/>
    </xf>
    <xf numFmtId="183" fontId="58" fillId="34" borderId="15" xfId="79" applyNumberFormat="1" applyFont="1" applyFill="1" applyBorder="1" applyAlignment="1" applyProtection="1">
      <alignment horizontal="center" vertical="center"/>
      <protection locked="0"/>
    </xf>
    <xf numFmtId="183" fontId="58" fillId="34" borderId="19" xfId="79" applyNumberFormat="1" applyFont="1" applyFill="1" applyBorder="1" applyAlignment="1" applyProtection="1">
      <alignment horizontal="center" vertical="center"/>
      <protection locked="0"/>
    </xf>
    <xf numFmtId="183" fontId="58" fillId="34" borderId="54" xfId="79" applyNumberFormat="1" applyFont="1" applyFill="1" applyBorder="1" applyAlignment="1" applyProtection="1">
      <alignment horizontal="center" vertical="center"/>
      <protection locked="0"/>
    </xf>
    <xf numFmtId="183" fontId="59" fillId="34" borderId="19" xfId="79" applyNumberFormat="1" applyFont="1" applyFill="1" applyBorder="1" applyAlignment="1" applyProtection="1">
      <alignment horizontal="center" vertical="center"/>
      <protection locked="0"/>
    </xf>
    <xf numFmtId="183" fontId="59" fillId="34" borderId="54" xfId="79" applyNumberFormat="1" applyFont="1" applyFill="1" applyBorder="1" applyAlignment="1" applyProtection="1">
      <alignment horizontal="center" vertical="center"/>
      <protection locked="0"/>
    </xf>
    <xf numFmtId="183" fontId="59" fillId="34" borderId="73" xfId="79" applyNumberFormat="1" applyFont="1" applyFill="1" applyBorder="1" applyAlignment="1" applyProtection="1">
      <alignment horizontal="center" vertical="center"/>
      <protection locked="0"/>
    </xf>
    <xf numFmtId="49" fontId="59" fillId="34" borderId="15" xfId="79" applyNumberFormat="1" applyFont="1" applyFill="1" applyBorder="1" applyAlignment="1" applyProtection="1">
      <alignment horizontal="center" vertical="center" wrapText="1"/>
      <protection locked="0"/>
    </xf>
    <xf numFmtId="49" fontId="59" fillId="34" borderId="13" xfId="79" applyNumberFormat="1" applyFont="1" applyFill="1" applyBorder="1" applyAlignment="1" applyProtection="1">
      <alignment horizontal="center" vertical="center" wrapText="1"/>
      <protection locked="0"/>
    </xf>
    <xf numFmtId="49" fontId="59" fillId="34" borderId="10" xfId="79" applyNumberFormat="1" applyFont="1" applyFill="1" applyBorder="1" applyAlignment="1" applyProtection="1">
      <alignment horizontal="center" vertical="center"/>
      <protection locked="0"/>
    </xf>
    <xf numFmtId="49" fontId="59" fillId="34" borderId="10" xfId="79" applyNumberFormat="1" applyFont="1" applyFill="1" applyBorder="1" applyAlignment="1" applyProtection="1">
      <alignment horizontal="center" vertical="center" wrapText="1"/>
      <protection locked="0"/>
    </xf>
    <xf numFmtId="49" fontId="60" fillId="34" borderId="77" xfId="79" applyNumberFormat="1" applyFont="1" applyFill="1" applyBorder="1" applyAlignment="1" applyProtection="1">
      <alignment horizontal="center" vertical="center" wrapText="1"/>
      <protection locked="0"/>
    </xf>
    <xf numFmtId="49" fontId="60" fillId="34" borderId="76" xfId="79" applyNumberFormat="1" applyFont="1" applyFill="1" applyBorder="1" applyAlignment="1" applyProtection="1">
      <alignment horizontal="center" vertical="center" wrapText="1"/>
      <protection locked="0"/>
    </xf>
    <xf numFmtId="49" fontId="60" fillId="34" borderId="11" xfId="79" applyNumberFormat="1" applyFont="1" applyFill="1" applyBorder="1" applyAlignment="1" applyProtection="1">
      <alignment horizontal="center" vertical="center"/>
      <protection locked="0"/>
    </xf>
    <xf numFmtId="49" fontId="60" fillId="34" borderId="22" xfId="79" applyNumberFormat="1" applyFont="1" applyFill="1" applyBorder="1" applyAlignment="1" applyProtection="1">
      <alignment horizontal="center" vertical="center"/>
      <protection locked="0"/>
    </xf>
    <xf numFmtId="0" fontId="60" fillId="34" borderId="43" xfId="79" applyFont="1" applyFill="1" applyBorder="1" applyAlignment="1" applyProtection="1">
      <alignment horizontal="center" vertical="center"/>
      <protection locked="0"/>
    </xf>
    <xf numFmtId="0" fontId="60" fillId="34" borderId="72" xfId="79" applyFont="1" applyFill="1" applyBorder="1" applyAlignment="1" applyProtection="1">
      <alignment horizontal="center" vertical="center"/>
      <protection locked="0"/>
    </xf>
    <xf numFmtId="49" fontId="60" fillId="34" borderId="19" xfId="79" applyNumberFormat="1" applyFont="1" applyFill="1" applyBorder="1" applyAlignment="1" applyProtection="1">
      <alignment horizontal="center" vertical="center"/>
      <protection locked="0"/>
    </xf>
    <xf numFmtId="49" fontId="60" fillId="34" borderId="73" xfId="79" applyNumberFormat="1" applyFont="1" applyFill="1" applyBorder="1" applyAlignment="1" applyProtection="1">
      <alignment horizontal="center" vertical="center"/>
      <protection locked="0"/>
    </xf>
    <xf numFmtId="49" fontId="60" fillId="34" borderId="54" xfId="79" applyNumberFormat="1" applyFont="1" applyFill="1" applyBorder="1" applyAlignment="1" applyProtection="1">
      <alignment horizontal="center" vertical="center"/>
      <protection locked="0"/>
    </xf>
    <xf numFmtId="49" fontId="60" fillId="34" borderId="21" xfId="79" applyNumberFormat="1" applyFont="1" applyFill="1" applyBorder="1" applyAlignment="1" applyProtection="1">
      <alignment horizontal="center" vertical="center" wrapText="1"/>
      <protection locked="0"/>
    </xf>
    <xf numFmtId="49" fontId="60" fillId="34" borderId="15" xfId="79" applyNumberFormat="1" applyFont="1" applyFill="1" applyBorder="1" applyAlignment="1" applyProtection="1">
      <alignment horizontal="center" vertical="center"/>
      <protection locked="0"/>
    </xf>
    <xf numFmtId="183" fontId="60" fillId="34" borderId="15" xfId="79" applyNumberFormat="1" applyFont="1" applyFill="1" applyBorder="1" applyAlignment="1" applyProtection="1">
      <alignment horizontal="center" vertical="center"/>
      <protection locked="0"/>
    </xf>
    <xf numFmtId="183" fontId="60" fillId="34" borderId="19" xfId="79" applyNumberFormat="1" applyFont="1" applyFill="1" applyBorder="1" applyAlignment="1" applyProtection="1">
      <alignment horizontal="center" vertical="center"/>
      <protection locked="0"/>
    </xf>
    <xf numFmtId="183" fontId="60" fillId="34" borderId="54" xfId="79" applyNumberFormat="1" applyFont="1" applyFill="1" applyBorder="1" applyAlignment="1" applyProtection="1">
      <alignment horizontal="center" vertical="center"/>
      <protection locked="0"/>
    </xf>
    <xf numFmtId="183" fontId="60" fillId="34" borderId="73" xfId="79" applyNumberFormat="1" applyFont="1" applyFill="1" applyBorder="1" applyAlignment="1" applyProtection="1">
      <alignment horizontal="center" vertical="center"/>
      <protection locked="0"/>
    </xf>
    <xf numFmtId="49" fontId="60" fillId="34" borderId="15" xfId="79" applyNumberFormat="1" applyFont="1" applyFill="1" applyBorder="1" applyAlignment="1" applyProtection="1">
      <alignment horizontal="center" vertical="center" wrapText="1"/>
      <protection locked="0"/>
    </xf>
    <xf numFmtId="49" fontId="60" fillId="34" borderId="13" xfId="79" applyNumberFormat="1" applyFont="1" applyFill="1" applyBorder="1" applyAlignment="1" applyProtection="1">
      <alignment horizontal="center" vertical="center" wrapText="1"/>
      <protection locked="0"/>
    </xf>
    <xf numFmtId="49" fontId="60" fillId="34" borderId="10" xfId="79" applyNumberFormat="1" applyFont="1" applyFill="1" applyBorder="1" applyAlignment="1" applyProtection="1">
      <alignment horizontal="center" vertical="center"/>
      <protection locked="0"/>
    </xf>
    <xf numFmtId="49" fontId="60" fillId="34" borderId="10" xfId="79" applyNumberFormat="1" applyFont="1" applyFill="1" applyBorder="1" applyAlignment="1" applyProtection="1">
      <alignment horizontal="center" vertical="center" wrapText="1"/>
      <protection locked="0"/>
    </xf>
  </cellXfs>
  <cellStyles count="80">
    <cellStyle name="20% - アクセント 1 2" xfId="6" xr:uid="{00000000-0005-0000-0000-000006000000}"/>
    <cellStyle name="20% - アクセント 2 2" xfId="7" xr:uid="{00000000-0005-0000-0000-000007000000}"/>
    <cellStyle name="20% - アクセント 3 2" xfId="8" xr:uid="{00000000-0005-0000-0000-000008000000}"/>
    <cellStyle name="20% - アクセント 4 2" xfId="9" xr:uid="{00000000-0005-0000-0000-000009000000}"/>
    <cellStyle name="20% - アクセント 5 2" xfId="10" xr:uid="{00000000-0005-0000-0000-00000A000000}"/>
    <cellStyle name="20% - アクセント 6 2" xfId="11" xr:uid="{00000000-0005-0000-0000-00000B000000}"/>
    <cellStyle name="40% - アクセント 1 2" xfId="12" xr:uid="{00000000-0005-0000-0000-00000C000000}"/>
    <cellStyle name="40% - アクセント 2 2" xfId="13" xr:uid="{00000000-0005-0000-0000-00000D000000}"/>
    <cellStyle name="40% - アクセント 3 2" xfId="14" xr:uid="{00000000-0005-0000-0000-00000E000000}"/>
    <cellStyle name="40% - アクセント 4 2" xfId="15" xr:uid="{00000000-0005-0000-0000-00000F000000}"/>
    <cellStyle name="40% - アクセント 5 2" xfId="16" xr:uid="{00000000-0005-0000-0000-000010000000}"/>
    <cellStyle name="40% - アクセント 6 2" xfId="17" xr:uid="{00000000-0005-0000-0000-000011000000}"/>
    <cellStyle name="60% - アクセント 1 2" xfId="18" xr:uid="{00000000-0005-0000-0000-000012000000}"/>
    <cellStyle name="60% - アクセント 2 2" xfId="19" xr:uid="{00000000-0005-0000-0000-000013000000}"/>
    <cellStyle name="60% - アクセント 3 2" xfId="20" xr:uid="{00000000-0005-0000-0000-000014000000}"/>
    <cellStyle name="60% - アクセント 4 2" xfId="21" xr:uid="{00000000-0005-0000-0000-000015000000}"/>
    <cellStyle name="60% - アクセント 5 2" xfId="22" xr:uid="{00000000-0005-0000-0000-000016000000}"/>
    <cellStyle name="60% - アクセント 6 2" xfId="23" xr:uid="{00000000-0005-0000-0000-000017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79" xr:uid="{00000000-0005-0000-0000-000000000000}"/>
    <cellStyle name="Percent" xfId="1" xr:uid="{00000000-0005-0000-0000-000001000000}"/>
    <cellStyle name="アクセント 1 2" xfId="24" xr:uid="{00000000-0005-0000-0000-000018000000}"/>
    <cellStyle name="アクセント 2 2" xfId="25" xr:uid="{00000000-0005-0000-0000-000019000000}"/>
    <cellStyle name="アクセント 3 2" xfId="26" xr:uid="{00000000-0005-0000-0000-00001A000000}"/>
    <cellStyle name="アクセント 4 2" xfId="27" xr:uid="{00000000-0005-0000-0000-00001B000000}"/>
    <cellStyle name="アクセント 5 2" xfId="28" xr:uid="{00000000-0005-0000-0000-00001C000000}"/>
    <cellStyle name="アクセント 6 2" xfId="29" xr:uid="{00000000-0005-0000-0000-00001D000000}"/>
    <cellStyle name="タイトル 2" xfId="30" xr:uid="{00000000-0005-0000-0000-00001E000000}"/>
    <cellStyle name="チェック セル 2" xfId="31" xr:uid="{00000000-0005-0000-0000-00001F000000}"/>
    <cellStyle name="どちらでもない 2" xfId="32" xr:uid="{00000000-0005-0000-0000-000020000000}"/>
    <cellStyle name="ハイパーリンク" xfId="78" xr:uid="{00000000-0005-0000-0000-00004E000000}"/>
    <cellStyle name="ハイパーリンク 2" xfId="70" xr:uid="{00000000-0005-0000-0000-000046000000}"/>
    <cellStyle name="ハイパーリンク 2 2" xfId="72" xr:uid="{00000000-0005-0000-0000-000048000000}"/>
    <cellStyle name="ハイパーリンク 2 2 2" xfId="76" xr:uid="{00000000-0005-0000-0000-00004C000000}"/>
    <cellStyle name="ハイパーリンク 3" xfId="74" xr:uid="{00000000-0005-0000-0000-00004A000000}"/>
    <cellStyle name="メモ 2" xfId="33" xr:uid="{00000000-0005-0000-0000-000021000000}"/>
    <cellStyle name="リンク セル 2" xfId="34" xr:uid="{00000000-0005-0000-0000-000022000000}"/>
    <cellStyle name="悪い 2" xfId="35" xr:uid="{00000000-0005-0000-0000-000023000000}"/>
    <cellStyle name="計算 2" xfId="36" xr:uid="{00000000-0005-0000-0000-000024000000}"/>
    <cellStyle name="警告文 2" xfId="37" xr:uid="{00000000-0005-0000-0000-000025000000}"/>
    <cellStyle name="桁区切り" xfId="38" xr:uid="{00000000-0005-0000-0000-000026000000}"/>
    <cellStyle name="桁区切り 2" xfId="39" xr:uid="{00000000-0005-0000-0000-000027000000}"/>
    <cellStyle name="桁区切り 3" xfId="40" xr:uid="{00000000-0005-0000-0000-000028000000}"/>
    <cellStyle name="桁区切り 4" xfId="41" xr:uid="{00000000-0005-0000-0000-000029000000}"/>
    <cellStyle name="桁区切り 5" xfId="42" xr:uid="{00000000-0005-0000-0000-00002A000000}"/>
    <cellStyle name="見出し 1 2" xfId="43" xr:uid="{00000000-0005-0000-0000-00002B000000}"/>
    <cellStyle name="見出し 2 2" xfId="44" xr:uid="{00000000-0005-0000-0000-00002C000000}"/>
    <cellStyle name="見出し 3 2" xfId="45" xr:uid="{00000000-0005-0000-0000-00002D000000}"/>
    <cellStyle name="見出し 4 2" xfId="46" xr:uid="{00000000-0005-0000-0000-00002E000000}"/>
    <cellStyle name="集計 2" xfId="47" xr:uid="{00000000-0005-0000-0000-00002F000000}"/>
    <cellStyle name="出力 2" xfId="48" xr:uid="{00000000-0005-0000-0000-000030000000}"/>
    <cellStyle name="説明文 2" xfId="49" xr:uid="{00000000-0005-0000-0000-000031000000}"/>
    <cellStyle name="入力 2" xfId="50" xr:uid="{00000000-0005-0000-0000-000032000000}"/>
    <cellStyle name="標準" xfId="0" builtinId="0"/>
    <cellStyle name="標準 10" xfId="77" xr:uid="{00000000-0005-0000-0000-00004D000000}"/>
    <cellStyle name="標準 2" xfId="51" xr:uid="{00000000-0005-0000-0000-000033000000}"/>
    <cellStyle name="標準 2 2" xfId="52" xr:uid="{00000000-0005-0000-0000-000034000000}"/>
    <cellStyle name="標準 2 3" xfId="53" xr:uid="{00000000-0005-0000-0000-000035000000}"/>
    <cellStyle name="標準 2 4" xfId="71" xr:uid="{00000000-0005-0000-0000-000047000000}"/>
    <cellStyle name="標準 2 4 2" xfId="75" xr:uid="{00000000-0005-0000-0000-00004B000000}"/>
    <cellStyle name="標準 3" xfId="54" xr:uid="{00000000-0005-0000-0000-000036000000}"/>
    <cellStyle name="標準 4" xfId="55" xr:uid="{00000000-0005-0000-0000-000037000000}"/>
    <cellStyle name="標準 5" xfId="56" xr:uid="{00000000-0005-0000-0000-000038000000}"/>
    <cellStyle name="標準 6" xfId="57" xr:uid="{00000000-0005-0000-0000-000039000000}"/>
    <cellStyle name="標準 7" xfId="58" xr:uid="{00000000-0005-0000-0000-00003A000000}"/>
    <cellStyle name="標準 8" xfId="59" xr:uid="{00000000-0005-0000-0000-00003B000000}"/>
    <cellStyle name="標準 9" xfId="69" xr:uid="{00000000-0005-0000-0000-000045000000}"/>
    <cellStyle name="標準 9 2" xfId="73" xr:uid="{00000000-0005-0000-0000-000049000000}"/>
    <cellStyle name="標準_17年度　概況様式集(18年度参考用)" xfId="60" xr:uid="{00000000-0005-0000-0000-00003C000000}"/>
    <cellStyle name="標準_テンプレート案060809" xfId="61" xr:uid="{00000000-0005-0000-0000-00003D000000}"/>
    <cellStyle name="標準_回答　地盤沈下の概況様式（国提出）　差替え" xfId="62" xr:uid="{00000000-0005-0000-0000-00003E000000}"/>
    <cellStyle name="標準_関東平野南部（東京都）" xfId="63" xr:uid="{00000000-0005-0000-0000-00003F000000}"/>
    <cellStyle name="標準_関東平野北部（栃木県）" xfId="64" xr:uid="{00000000-0005-0000-0000-000040000000}"/>
    <cellStyle name="標準_青森平野" xfId="65" xr:uid="{00000000-0005-0000-0000-000041000000}"/>
    <cellStyle name="標準_地盤沈下の概況様式" xfId="66" xr:uid="{00000000-0005-0000-0000-000042000000}"/>
    <cellStyle name="標準_調査票（enquete）" xfId="67" xr:uid="{00000000-0005-0000-0000-000043000000}"/>
    <cellStyle name="良い 2" xfId="68" xr:uid="{00000000-0005-0000-0000-000044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
      <font>
        <b val="0"/>
        <i val="0"/>
        <strike val="0"/>
        <u val="none"/>
        <sz val="11"/>
        <color indexed="8"/>
        <name val="メイリオ"/>
        <family val="3"/>
      </font>
      <fill>
        <patternFill>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1</xdr:row>
      <xdr:rowOff>31750</xdr:rowOff>
    </xdr:to>
    <xdr:grpSp>
      <xdr:nvGrpSpPr>
        <xdr:cNvPr id="2" name="グループ化 1">
          <a:extLst>
            <a:ext uri="{FF2B5EF4-FFF2-40B4-BE49-F238E27FC236}">
              <a16:creationId xmlns:a16="http://schemas.microsoft.com/office/drawing/2014/main" id="{00000000-0008-0000-0700-000002000000}"/>
            </a:ext>
          </a:extLst>
        </xdr:cNvPr>
        <xdr:cNvGrpSpPr>
          <a:grpSpLocks/>
        </xdr:cNvGrpSpPr>
      </xdr:nvGrpSpPr>
      <xdr:grpSpPr>
        <a:xfrm>
          <a:off x="7812314" y="226786"/>
          <a:ext cx="1469572" cy="31750"/>
          <a:chOff x="7283450" y="184150"/>
          <a:chExt cx="1333500" cy="304800"/>
        </a:xfrm>
      </xdr:grpSpPr>
      <xdr:sp macro="" textlink="" fLocksText="0">
        <xdr:nvSpPr>
          <xdr:cNvPr id="45058" name="Option Button 2" hidden="1">
            <a:extLst>
              <a:ext uri="{FF2B5EF4-FFF2-40B4-BE49-F238E27FC236}">
                <a16:creationId xmlns:a16="http://schemas.microsoft.com/office/drawing/2014/main" id="{00000000-0008-0000-0700-000002B00000}"/>
              </a:ext>
            </a:extLst>
          </xdr:cNvPr>
          <xdr:cNvSpPr/>
        </xdr:nvSpPr>
        <xdr:spPr bwMode="auto">
          <a:xfrm>
            <a:off x="7283450" y="184150"/>
            <a:ext cx="596741"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r>
              <a:rPr lang="ja-JP" altLang="en-US" sz="900" b="0" i="0" u="none" baseline="0">
                <a:solidFill>
                  <a:srgbClr val="000000"/>
                </a:solidFill>
                <a:latin typeface="Meiryo UI"/>
                <a:ea typeface="Meiryo UI"/>
              </a:rPr>
              <a:t>該当あり</a:t>
            </a:r>
          </a:p>
        </xdr:txBody>
      </xdr:sp>
      <xdr:sp macro="" textlink="" fLocksText="0">
        <xdr:nvSpPr>
          <xdr:cNvPr id="45059" name="Option Button 3" hidden="1">
            <a:extLst>
              <a:ext uri="{FF2B5EF4-FFF2-40B4-BE49-F238E27FC236}">
                <a16:creationId xmlns:a16="http://schemas.microsoft.com/office/drawing/2014/main" id="{00000000-0008-0000-0700-000003B00000}"/>
              </a:ext>
            </a:extLst>
          </xdr:cNvPr>
          <xdr:cNvSpPr/>
        </xdr:nvSpPr>
        <xdr:spPr bwMode="auto">
          <a:xfrm>
            <a:off x="8070882" y="209525"/>
            <a:ext cx="546068"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r>
              <a:rPr lang="ja-JP" altLang="en-US" sz="900" b="0" i="0" u="none" baseline="0">
                <a:solidFill>
                  <a:srgbClr val="000000"/>
                </a:solidFill>
                <a:latin typeface="Meiryo UI"/>
                <a:ea typeface="Meiryo UI"/>
              </a:rPr>
              <a:t>該当なし</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53" dataDxfId="52">
  <autoFilter ref="B10:AV15" xr:uid="{00000000-0009-0000-0100-000001000000}"/>
  <tableColumns count="47">
    <tableColumn id="1" xr3:uid="{00000000-0010-0000-0000-000001000000}" name="北海道" dataDxfId="51"/>
    <tableColumn id="2" xr3:uid="{00000000-0010-0000-0000-000002000000}" name="青森県" dataDxfId="50"/>
    <tableColumn id="3" xr3:uid="{00000000-0010-0000-0000-000003000000}" name="岩手県" dataDxfId="49"/>
    <tableColumn id="4" xr3:uid="{00000000-0010-0000-0000-000004000000}" name="宮城県" dataDxfId="48"/>
    <tableColumn id="5" xr3:uid="{00000000-0010-0000-0000-000005000000}" name="秋田県" dataDxfId="47"/>
    <tableColumn id="6" xr3:uid="{00000000-0010-0000-0000-000006000000}" name="山形県" dataDxfId="46"/>
    <tableColumn id="7" xr3:uid="{00000000-0010-0000-0000-000007000000}" name="福島県" dataDxfId="45"/>
    <tableColumn id="8" xr3:uid="{00000000-0010-0000-0000-000008000000}" name="茨城県" dataDxfId="44"/>
    <tableColumn id="9" xr3:uid="{00000000-0010-0000-0000-000009000000}" name="栃木県" dataDxfId="43"/>
    <tableColumn id="10" xr3:uid="{00000000-0010-0000-0000-00000A000000}" name="群馬県" dataDxfId="42"/>
    <tableColumn id="11" xr3:uid="{00000000-0010-0000-0000-00000B000000}" name="埼玉県" dataDxfId="41"/>
    <tableColumn id="12" xr3:uid="{00000000-0010-0000-0000-00000C000000}" name="千葉県" dataDxfId="40"/>
    <tableColumn id="13" xr3:uid="{00000000-0010-0000-0000-00000D000000}" name="東京都" dataDxfId="39"/>
    <tableColumn id="14" xr3:uid="{00000000-0010-0000-0000-00000E000000}" name="神奈川県" dataDxfId="38"/>
    <tableColumn id="15" xr3:uid="{00000000-0010-0000-0000-00000F000000}" name="新潟県" dataDxfId="37"/>
    <tableColumn id="16" xr3:uid="{00000000-0010-0000-0000-000010000000}" name="富山県" dataDxfId="36"/>
    <tableColumn id="17" xr3:uid="{00000000-0010-0000-0000-000011000000}" name="石川県" dataDxfId="35"/>
    <tableColumn id="18" xr3:uid="{00000000-0010-0000-0000-000012000000}" name="福井県" dataDxfId="34"/>
    <tableColumn id="19" xr3:uid="{00000000-0010-0000-0000-000013000000}" name="山梨県" dataDxfId="33"/>
    <tableColumn id="20" xr3:uid="{00000000-0010-0000-0000-000014000000}" name="長野県" dataDxfId="32"/>
    <tableColumn id="21" xr3:uid="{00000000-0010-0000-0000-000015000000}" name="岐阜県" dataDxfId="31"/>
    <tableColumn id="22" xr3:uid="{00000000-0010-0000-0000-000016000000}" name="静岡県" dataDxfId="30"/>
    <tableColumn id="23" xr3:uid="{00000000-0010-0000-0000-000017000000}" name="愛知県" dataDxfId="29"/>
    <tableColumn id="24" xr3:uid="{00000000-0010-0000-0000-000018000000}" name="三重県" dataDxfId="28"/>
    <tableColumn id="25" xr3:uid="{00000000-0010-0000-0000-000019000000}" name="滋賀県" dataDxfId="27"/>
    <tableColumn id="26" xr3:uid="{00000000-0010-0000-0000-00001A000000}" name="京都府" dataDxfId="26"/>
    <tableColumn id="27" xr3:uid="{00000000-0010-0000-0000-00001B000000}" name="大阪府" dataDxfId="25"/>
    <tableColumn id="28" xr3:uid="{00000000-0010-0000-0000-00001C000000}" name="兵庫県" dataDxfId="24"/>
    <tableColumn id="29" xr3:uid="{00000000-0010-0000-0000-00001D000000}" name="奈良県" dataDxfId="23"/>
    <tableColumn id="30" xr3:uid="{00000000-0010-0000-0000-00001E000000}" name="和歌山県" dataDxfId="22"/>
    <tableColumn id="31" xr3:uid="{00000000-0010-0000-0000-00001F000000}" name="鳥取県" dataDxfId="21"/>
    <tableColumn id="32" xr3:uid="{00000000-0010-0000-0000-000020000000}" name="島根県" dataDxfId="20"/>
    <tableColumn id="33" xr3:uid="{00000000-0010-0000-0000-000021000000}" name="岡山県" dataDxfId="19"/>
    <tableColumn id="34" xr3:uid="{00000000-0010-0000-0000-000022000000}" name="広島県" dataDxfId="18"/>
    <tableColumn id="35" xr3:uid="{00000000-0010-0000-0000-000023000000}" name="山口県" dataDxfId="17"/>
    <tableColumn id="36" xr3:uid="{00000000-0010-0000-0000-000024000000}" name="徳島県" dataDxfId="16"/>
    <tableColumn id="37" xr3:uid="{00000000-0010-0000-0000-000025000000}" name="香川県" dataDxfId="15"/>
    <tableColumn id="38" xr3:uid="{00000000-0010-0000-0000-000026000000}" name="愛媛県" dataDxfId="14"/>
    <tableColumn id="39" xr3:uid="{00000000-0010-0000-0000-000027000000}" name="高知県" dataDxfId="13"/>
    <tableColumn id="40" xr3:uid="{00000000-0010-0000-0000-000028000000}" name="福岡県" dataDxfId="12"/>
    <tableColumn id="41" xr3:uid="{00000000-0010-0000-0000-000029000000}" name="佐賀県" dataDxfId="11"/>
    <tableColumn id="42" xr3:uid="{00000000-0010-0000-0000-00002A000000}" name="長崎県" dataDxfId="10"/>
    <tableColumn id="43" xr3:uid="{00000000-0010-0000-0000-00002B000000}" name="熊本県" dataDxfId="9"/>
    <tableColumn id="44" xr3:uid="{00000000-0010-0000-0000-00002C000000}" name="大分県" dataDxfId="8"/>
    <tableColumn id="45" xr3:uid="{00000000-0010-0000-0000-00002D000000}" name="宮崎県" dataDxfId="7"/>
    <tableColumn id="46" xr3:uid="{00000000-0010-0000-0000-00002E000000}" name="鹿児島県" dataDxfId="6"/>
    <tableColumn id="47" xr3:uid="{00000000-0010-0000-0000-00002F000000}" name="沖縄県" dataDxfId="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2.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A4" zoomScale="85" zoomScaleNormal="100" zoomScaleSheetLayoutView="85" workbookViewId="0">
      <selection activeCell="AB20" sqref="AB20"/>
    </sheetView>
  </sheetViews>
  <sheetFormatPr defaultColWidth="9" defaultRowHeight="17.5"/>
  <cols>
    <col min="1" max="1" width="8.6328125" style="1" customWidth="1"/>
    <col min="2" max="3" width="9" style="1"/>
    <col min="4" max="4" width="9.90625" style="19" customWidth="1"/>
    <col min="5" max="5" width="10.90625" style="1" customWidth="1"/>
    <col min="6" max="6" width="8.90625" style="1" customWidth="1"/>
    <col min="7" max="21" width="8.08984375" style="1" customWidth="1"/>
    <col min="22" max="22" width="8.08984375" style="15" customWidth="1"/>
    <col min="23" max="23" width="12.08984375" style="15" customWidth="1"/>
    <col min="24" max="24" width="11" style="15" customWidth="1"/>
    <col min="25" max="25" width="15.26953125" style="15" customWidth="1"/>
    <col min="26" max="26" width="13.36328125" style="1" customWidth="1"/>
    <col min="27" max="29" width="8.90625" style="1" customWidth="1"/>
    <col min="30" max="39" width="10.6328125" style="1" customWidth="1"/>
    <col min="40" max="41" width="11" style="1" customWidth="1"/>
    <col min="42" max="16384" width="9" style="1"/>
  </cols>
  <sheetData>
    <row r="1" spans="1:43" ht="22.5">
      <c r="B1" s="51" t="s">
        <v>356</v>
      </c>
      <c r="C1" s="12"/>
      <c r="D1" s="13"/>
      <c r="E1" s="12"/>
      <c r="F1" s="12"/>
      <c r="G1" s="12"/>
      <c r="H1" s="12"/>
      <c r="I1" s="12"/>
      <c r="J1" s="12" t="s">
        <v>46</v>
      </c>
      <c r="L1" s="14"/>
      <c r="M1" s="14"/>
      <c r="N1" s="14"/>
      <c r="O1" s="295"/>
      <c r="P1" s="296"/>
      <c r="Q1" s="291"/>
      <c r="R1" s="292"/>
      <c r="S1" s="292"/>
      <c r="T1" s="292"/>
      <c r="U1" s="292"/>
    </row>
    <row r="2" spans="1:43" ht="51.65" customHeight="1">
      <c r="A2" s="326" t="s">
        <v>170</v>
      </c>
      <c r="B2" s="312" t="s">
        <v>0</v>
      </c>
      <c r="C2" s="312" t="s">
        <v>29</v>
      </c>
      <c r="D2" s="299" t="s">
        <v>347</v>
      </c>
      <c r="E2" s="293" t="s">
        <v>1</v>
      </c>
      <c r="F2" s="294"/>
      <c r="G2" s="294"/>
      <c r="H2" s="294"/>
      <c r="I2" s="294"/>
      <c r="J2" s="294"/>
      <c r="K2" s="294"/>
      <c r="L2" s="294"/>
      <c r="M2" s="294"/>
      <c r="N2" s="294"/>
      <c r="O2" s="294"/>
      <c r="P2" s="294"/>
      <c r="Q2" s="294"/>
      <c r="R2" s="294"/>
      <c r="S2" s="294"/>
      <c r="T2" s="294"/>
      <c r="U2" s="294"/>
      <c r="V2" s="294"/>
      <c r="W2" s="28" t="s">
        <v>340</v>
      </c>
      <c r="X2" s="29"/>
      <c r="Y2" s="30" t="s">
        <v>303</v>
      </c>
      <c r="Z2" s="293" t="s">
        <v>156</v>
      </c>
      <c r="AA2" s="294"/>
      <c r="AB2" s="294"/>
      <c r="AC2" s="325"/>
      <c r="AD2" s="323" t="s">
        <v>338</v>
      </c>
      <c r="AE2" s="294"/>
      <c r="AF2" s="294"/>
      <c r="AG2" s="294"/>
      <c r="AH2" s="294"/>
      <c r="AI2" s="294"/>
      <c r="AJ2" s="294"/>
      <c r="AK2" s="294"/>
      <c r="AL2" s="294"/>
      <c r="AM2" s="294"/>
      <c r="AN2" s="312" t="s">
        <v>29</v>
      </c>
      <c r="AO2" s="312" t="s">
        <v>0</v>
      </c>
    </row>
    <row r="3" spans="1:43" ht="14.25" customHeight="1">
      <c r="A3" s="327"/>
      <c r="B3" s="313"/>
      <c r="C3" s="313"/>
      <c r="D3" s="329"/>
      <c r="E3" s="297" t="s">
        <v>2</v>
      </c>
      <c r="F3" s="31"/>
      <c r="G3" s="297" t="s">
        <v>52</v>
      </c>
      <c r="H3" s="308"/>
      <c r="I3" s="308"/>
      <c r="J3" s="308"/>
      <c r="K3" s="297" t="s">
        <v>451</v>
      </c>
      <c r="L3" s="308"/>
      <c r="M3" s="308"/>
      <c r="N3" s="308"/>
      <c r="O3" s="297" t="s">
        <v>41</v>
      </c>
      <c r="P3" s="308"/>
      <c r="Q3" s="308"/>
      <c r="R3" s="308"/>
      <c r="S3" s="297" t="s">
        <v>348</v>
      </c>
      <c r="T3" s="308"/>
      <c r="U3" s="308"/>
      <c r="V3" s="308"/>
      <c r="W3" s="349" t="s">
        <v>341</v>
      </c>
      <c r="X3" s="349" t="s">
        <v>342</v>
      </c>
      <c r="Y3" s="32" t="s">
        <v>202</v>
      </c>
      <c r="Z3" s="331" t="s">
        <v>157</v>
      </c>
      <c r="AA3" s="334" t="s">
        <v>158</v>
      </c>
      <c r="AB3" s="335"/>
      <c r="AC3" s="336"/>
      <c r="AD3" s="323" t="s">
        <v>38</v>
      </c>
      <c r="AE3" s="324"/>
      <c r="AF3" s="324"/>
      <c r="AG3" s="324"/>
      <c r="AH3" s="324"/>
      <c r="AI3" s="324"/>
      <c r="AJ3" s="324"/>
      <c r="AK3" s="323" t="s">
        <v>30</v>
      </c>
      <c r="AL3" s="324"/>
      <c r="AM3" s="318" t="s">
        <v>3</v>
      </c>
      <c r="AN3" s="313"/>
      <c r="AO3" s="313"/>
    </row>
    <row r="4" spans="1:43" ht="35.5" customHeight="1">
      <c r="A4" s="327"/>
      <c r="B4" s="313"/>
      <c r="C4" s="313"/>
      <c r="D4" s="329"/>
      <c r="E4" s="298"/>
      <c r="F4" s="33"/>
      <c r="G4" s="309"/>
      <c r="H4" s="310"/>
      <c r="I4" s="310"/>
      <c r="J4" s="310"/>
      <c r="K4" s="309"/>
      <c r="L4" s="310"/>
      <c r="M4" s="310"/>
      <c r="N4" s="310"/>
      <c r="O4" s="309"/>
      <c r="P4" s="310"/>
      <c r="Q4" s="310"/>
      <c r="R4" s="310"/>
      <c r="S4" s="309"/>
      <c r="T4" s="310"/>
      <c r="U4" s="310"/>
      <c r="V4" s="310"/>
      <c r="W4" s="350"/>
      <c r="X4" s="350"/>
      <c r="Y4" s="34" t="s">
        <v>203</v>
      </c>
      <c r="Z4" s="332"/>
      <c r="AA4" s="337"/>
      <c r="AB4" s="338"/>
      <c r="AC4" s="339"/>
      <c r="AD4" s="314" t="s">
        <v>31</v>
      </c>
      <c r="AE4" s="315"/>
      <c r="AF4" s="314" t="s">
        <v>4</v>
      </c>
      <c r="AG4" s="315"/>
      <c r="AH4" s="315"/>
      <c r="AI4" s="315"/>
      <c r="AJ4" s="315"/>
      <c r="AK4" s="318" t="s">
        <v>47</v>
      </c>
      <c r="AL4" s="318" t="s">
        <v>48</v>
      </c>
      <c r="AM4" s="319"/>
      <c r="AN4" s="313"/>
      <c r="AO4" s="313"/>
    </row>
    <row r="5" spans="1:43" ht="11.5" customHeight="1">
      <c r="A5" s="327"/>
      <c r="B5" s="313"/>
      <c r="C5" s="313"/>
      <c r="D5" s="329"/>
      <c r="E5" s="298"/>
      <c r="F5" s="302" t="s">
        <v>49</v>
      </c>
      <c r="G5" s="299" t="s">
        <v>159</v>
      </c>
      <c r="H5" s="299" t="s">
        <v>154</v>
      </c>
      <c r="I5" s="305" t="s">
        <v>153</v>
      </c>
      <c r="J5" s="299" t="s">
        <v>5</v>
      </c>
      <c r="K5" s="299" t="s">
        <v>159</v>
      </c>
      <c r="L5" s="299" t="s">
        <v>154</v>
      </c>
      <c r="M5" s="305" t="s">
        <v>153</v>
      </c>
      <c r="N5" s="299" t="s">
        <v>5</v>
      </c>
      <c r="O5" s="299" t="s">
        <v>159</v>
      </c>
      <c r="P5" s="299" t="s">
        <v>245</v>
      </c>
      <c r="Q5" s="305" t="s">
        <v>153</v>
      </c>
      <c r="R5" s="299" t="s">
        <v>5</v>
      </c>
      <c r="S5" s="297" t="s">
        <v>6</v>
      </c>
      <c r="T5" s="297" t="s">
        <v>7</v>
      </c>
      <c r="U5" s="297" t="s">
        <v>8</v>
      </c>
      <c r="V5" s="353" t="s">
        <v>28</v>
      </c>
      <c r="W5" s="35"/>
      <c r="X5" s="36"/>
      <c r="Y5" s="37"/>
      <c r="Z5" s="333"/>
      <c r="AA5" s="340"/>
      <c r="AB5" s="341"/>
      <c r="AC5" s="342"/>
      <c r="AD5" s="316"/>
      <c r="AE5" s="317"/>
      <c r="AF5" s="316"/>
      <c r="AG5" s="317"/>
      <c r="AH5" s="317"/>
      <c r="AI5" s="317"/>
      <c r="AJ5" s="317"/>
      <c r="AK5" s="319"/>
      <c r="AL5" s="319"/>
      <c r="AM5" s="319"/>
      <c r="AN5" s="313"/>
      <c r="AO5" s="313"/>
    </row>
    <row r="6" spans="1:43" ht="19.5" customHeight="1">
      <c r="A6" s="327"/>
      <c r="B6" s="313"/>
      <c r="C6" s="313"/>
      <c r="D6" s="329"/>
      <c r="E6" s="298"/>
      <c r="F6" s="303"/>
      <c r="G6" s="300"/>
      <c r="H6" s="300"/>
      <c r="I6" s="306"/>
      <c r="J6" s="300"/>
      <c r="K6" s="300"/>
      <c r="L6" s="300"/>
      <c r="M6" s="306"/>
      <c r="N6" s="300"/>
      <c r="O6" s="300"/>
      <c r="P6" s="311"/>
      <c r="Q6" s="306"/>
      <c r="R6" s="300"/>
      <c r="S6" s="298"/>
      <c r="T6" s="298"/>
      <c r="U6" s="298"/>
      <c r="V6" s="354"/>
      <c r="W6" s="351" t="s">
        <v>343</v>
      </c>
      <c r="X6" s="351" t="s">
        <v>343</v>
      </c>
      <c r="Y6" s="38" t="s">
        <v>14</v>
      </c>
      <c r="Z6" s="346" t="s">
        <v>160</v>
      </c>
      <c r="AA6" s="320" t="s">
        <v>161</v>
      </c>
      <c r="AB6" s="305" t="s">
        <v>162</v>
      </c>
      <c r="AC6" s="343" t="s">
        <v>163</v>
      </c>
      <c r="AD6" s="318" t="s">
        <v>9</v>
      </c>
      <c r="AE6" s="318" t="s">
        <v>10</v>
      </c>
      <c r="AF6" s="318" t="s">
        <v>11</v>
      </c>
      <c r="AG6" s="318" t="s">
        <v>12</v>
      </c>
      <c r="AH6" s="318" t="s">
        <v>32</v>
      </c>
      <c r="AI6" s="318" t="s">
        <v>33</v>
      </c>
      <c r="AJ6" s="318" t="s">
        <v>13</v>
      </c>
      <c r="AK6" s="319"/>
      <c r="AL6" s="319"/>
      <c r="AM6" s="319"/>
      <c r="AN6" s="313"/>
      <c r="AO6" s="313"/>
    </row>
    <row r="7" spans="1:43" ht="13.5" customHeight="1">
      <c r="A7" s="327"/>
      <c r="B7" s="313"/>
      <c r="C7" s="313"/>
      <c r="D7" s="329"/>
      <c r="E7" s="298"/>
      <c r="F7" s="303"/>
      <c r="G7" s="300"/>
      <c r="H7" s="300"/>
      <c r="I7" s="306"/>
      <c r="J7" s="300"/>
      <c r="K7" s="300"/>
      <c r="L7" s="300"/>
      <c r="M7" s="306"/>
      <c r="N7" s="300"/>
      <c r="O7" s="300"/>
      <c r="P7" s="311"/>
      <c r="Q7" s="306"/>
      <c r="R7" s="300"/>
      <c r="S7" s="298"/>
      <c r="T7" s="298"/>
      <c r="U7" s="298"/>
      <c r="V7" s="354"/>
      <c r="W7" s="351"/>
      <c r="X7" s="351"/>
      <c r="Y7" s="39" t="s">
        <v>171</v>
      </c>
      <c r="Z7" s="347"/>
      <c r="AA7" s="321"/>
      <c r="AB7" s="306"/>
      <c r="AC7" s="344"/>
      <c r="AD7" s="319"/>
      <c r="AE7" s="319"/>
      <c r="AF7" s="319"/>
      <c r="AG7" s="319"/>
      <c r="AH7" s="319"/>
      <c r="AI7" s="319"/>
      <c r="AJ7" s="319"/>
      <c r="AK7" s="319"/>
      <c r="AL7" s="319"/>
      <c r="AM7" s="319"/>
      <c r="AN7" s="313"/>
      <c r="AO7" s="313"/>
    </row>
    <row r="8" spans="1:43" ht="18" customHeight="1">
      <c r="A8" s="327"/>
      <c r="B8" s="313"/>
      <c r="C8" s="313"/>
      <c r="D8" s="329"/>
      <c r="E8" s="298"/>
      <c r="F8" s="303"/>
      <c r="G8" s="300"/>
      <c r="H8" s="300"/>
      <c r="I8" s="306"/>
      <c r="J8" s="300"/>
      <c r="K8" s="300"/>
      <c r="L8" s="300"/>
      <c r="M8" s="306"/>
      <c r="N8" s="300"/>
      <c r="O8" s="300"/>
      <c r="P8" s="300" t="s">
        <v>339</v>
      </c>
      <c r="Q8" s="306"/>
      <c r="R8" s="300"/>
      <c r="S8" s="298"/>
      <c r="T8" s="298"/>
      <c r="U8" s="298"/>
      <c r="V8" s="354"/>
      <c r="W8" s="351"/>
      <c r="X8" s="351"/>
      <c r="Y8" s="39" t="s">
        <v>172</v>
      </c>
      <c r="Z8" s="347"/>
      <c r="AA8" s="321"/>
      <c r="AB8" s="306"/>
      <c r="AC8" s="344"/>
      <c r="AD8" s="319"/>
      <c r="AE8" s="319"/>
      <c r="AF8" s="319"/>
      <c r="AG8" s="319"/>
      <c r="AH8" s="319"/>
      <c r="AI8" s="319"/>
      <c r="AJ8" s="319"/>
      <c r="AK8" s="319"/>
      <c r="AL8" s="319"/>
      <c r="AM8" s="319"/>
      <c r="AN8" s="313"/>
      <c r="AO8" s="313"/>
    </row>
    <row r="9" spans="1:43" ht="15.65" customHeight="1">
      <c r="A9" s="327"/>
      <c r="B9" s="313"/>
      <c r="C9" s="313"/>
      <c r="D9" s="330"/>
      <c r="E9" s="298"/>
      <c r="F9" s="304"/>
      <c r="G9" s="301"/>
      <c r="H9" s="301"/>
      <c r="I9" s="307"/>
      <c r="J9" s="301"/>
      <c r="K9" s="301"/>
      <c r="L9" s="301"/>
      <c r="M9" s="307"/>
      <c r="N9" s="301"/>
      <c r="O9" s="301"/>
      <c r="P9" s="301"/>
      <c r="Q9" s="307"/>
      <c r="R9" s="301"/>
      <c r="S9" s="298"/>
      <c r="T9" s="298"/>
      <c r="U9" s="298"/>
      <c r="V9" s="355"/>
      <c r="W9" s="352"/>
      <c r="X9" s="352"/>
      <c r="Y9" s="40"/>
      <c r="Z9" s="348"/>
      <c r="AA9" s="322"/>
      <c r="AB9" s="307"/>
      <c r="AC9" s="345"/>
      <c r="AD9" s="319"/>
      <c r="AE9" s="319"/>
      <c r="AF9" s="319"/>
      <c r="AG9" s="319"/>
      <c r="AH9" s="319"/>
      <c r="AI9" s="319"/>
      <c r="AJ9" s="319"/>
      <c r="AK9" s="319"/>
      <c r="AL9" s="319"/>
      <c r="AM9" s="319"/>
      <c r="AN9" s="313"/>
      <c r="AO9" s="313"/>
    </row>
    <row r="10" spans="1:43" ht="63" customHeight="1">
      <c r="A10" s="328"/>
      <c r="B10" s="41"/>
      <c r="C10" s="41"/>
      <c r="D10" s="42"/>
      <c r="E10" s="42"/>
      <c r="F10" s="41"/>
      <c r="G10" s="43" t="s">
        <v>350</v>
      </c>
      <c r="H10" s="44"/>
      <c r="I10" s="44"/>
      <c r="J10" s="45"/>
      <c r="K10" s="43" t="s">
        <v>350</v>
      </c>
      <c r="L10" s="44"/>
      <c r="M10" s="44"/>
      <c r="N10" s="45"/>
      <c r="O10" s="46" t="s">
        <v>350</v>
      </c>
      <c r="P10" s="47"/>
      <c r="Q10" s="47"/>
      <c r="R10" s="47"/>
      <c r="S10" s="46" t="s">
        <v>349</v>
      </c>
      <c r="T10" s="47"/>
      <c r="U10" s="47"/>
      <c r="V10" s="47"/>
      <c r="W10" s="48"/>
      <c r="X10" s="48"/>
      <c r="Y10" s="49"/>
      <c r="Z10" s="50"/>
      <c r="AA10" s="50"/>
      <c r="AB10" s="50"/>
      <c r="AC10" s="50"/>
      <c r="AD10" s="41"/>
      <c r="AE10" s="41"/>
      <c r="AF10" s="41"/>
      <c r="AG10" s="41"/>
      <c r="AH10" s="41"/>
      <c r="AI10" s="41"/>
      <c r="AJ10" s="41"/>
      <c r="AK10" s="41"/>
      <c r="AL10" s="41"/>
      <c r="AM10" s="41"/>
      <c r="AN10" s="41"/>
      <c r="AO10" s="41"/>
    </row>
    <row r="11" spans="1:43" s="19" customFormat="1" ht="44.5" customHeight="1">
      <c r="A11" s="53"/>
      <c r="B11" s="2" t="str">
        <f>IF(ｼｰﾄ0!C3="","",ｼｰﾄ0!C3)</f>
        <v>埼玉県</v>
      </c>
      <c r="C11" s="2" t="str">
        <f>IF(ｼｰﾄ0!C4="","",ｼｰﾄ0!C4)</f>
        <v>関東平野</v>
      </c>
      <c r="D11" s="2" t="str">
        <f>IF(OR(ｼｰﾄ1!D23&lt;&gt;"",ｼｰﾄ1!E23&lt;&gt;"",ｼｰﾄ1!F23&lt;&gt;""),"○","")</f>
        <v>○</v>
      </c>
      <c r="E11" s="3" t="str">
        <f>IF(ｼｰﾄ3!C66&lt;&gt;"",ｼｰﾄ3!C66,"")</f>
        <v/>
      </c>
      <c r="F11" s="3" t="str">
        <f>IF(ｼｰﾄ3!D66&lt;&gt;"",ｼｰﾄ3!D66,"")</f>
        <v/>
      </c>
      <c r="G11" s="4">
        <v>184</v>
      </c>
      <c r="H11" s="4" t="str">
        <f>IF(ｼｰﾄ1!D9&lt;&gt;"",ｼｰﾄ1!D9,"")</f>
        <v>S36~R4</v>
      </c>
      <c r="I11" s="4" t="str">
        <f>IF(ｼｰﾄ1!D5&lt;&gt;"",ｼｰﾄ1!D5,"")</f>
        <v>11097</v>
      </c>
      <c r="J11" s="4" t="str">
        <f>IF(ｼｰﾄ1!D6&lt;&gt;"",ｼｰﾄ1!D6,"")</f>
        <v>越谷市</v>
      </c>
      <c r="K11" s="4">
        <f>IF(ｼｰﾄ1!E12&lt;&gt;"",ｼｰﾄ1!E12,"")</f>
        <v>4</v>
      </c>
      <c r="L11" s="4" t="str">
        <f>IF(ｼｰﾄ1!E9&lt;&gt;"",ｼｰﾄ1!E9,"")</f>
        <v>H30～R4</v>
      </c>
      <c r="M11" s="4" t="str">
        <f>IF(ｼｰﾄ1!E5&lt;&gt;"",ｼｰﾄ1!E5,"")</f>
        <v>2025</v>
      </c>
      <c r="N11" s="4" t="str">
        <f>IF(ｼｰﾄ1!E6&lt;&gt;"",ｼｰﾄ1!E6,"")</f>
        <v>加須市旗井2028-7</v>
      </c>
      <c r="O11" s="4">
        <f>IF(ｼｰﾄ1!F13&lt;&gt;"",ｼｰﾄ1!F13,"")</f>
        <v>1</v>
      </c>
      <c r="P11" s="4" t="str">
        <f>IF(ｼｰﾄ1!F9&lt;&gt;"",ｼｰﾄ1!F9,"")</f>
        <v>R4</v>
      </c>
      <c r="Q11" s="4" t="str">
        <f>IF(ｼｰﾄ1!F5&lt;&gt;"",ｼｰﾄ1!F5,"")</f>
        <v>53-14</v>
      </c>
      <c r="R11" s="4" t="str">
        <f>IF(ｼｰﾄ1!F6&lt;&gt;"",ｼｰﾄ1!F6,"")</f>
        <v>深谷市新戒749-1</v>
      </c>
      <c r="S11" s="4">
        <f>IF(ｼｰﾄ3!E66&lt;&gt;"",ｼｰﾄ3!E66,"")</f>
        <v>0.2</v>
      </c>
      <c r="T11" s="4" t="str">
        <f>IF(ｼｰﾄ3!F66&lt;&gt;"",ｼｰﾄ3!F66,"")</f>
        <v>/ -</v>
      </c>
      <c r="U11" s="4" t="str">
        <f>IF(ｼｰﾄ3!G66&lt;&gt;"",ｼｰﾄ3!G66,"")</f>
        <v>/ -</v>
      </c>
      <c r="V11" s="4" t="str">
        <f>IF(ｼｰﾄ3!H66&lt;&gt;"",ｼｰﾄ3!H66,"")</f>
        <v>/ -</v>
      </c>
      <c r="W11" s="5"/>
      <c r="X11" s="5"/>
      <c r="Y11" s="5" t="str">
        <f>IF(ｼｰﾄ3!I66&lt;&gt;"",ｼｰﾄ3!I66,"")</f>
        <v>■ ◆ □ ◇</v>
      </c>
      <c r="Z11" s="6">
        <f>IF(ｼｰﾄ5!D12&lt;&gt;"",ｼｰﾄ5!D12,"")</f>
        <v>996.31</v>
      </c>
      <c r="AA11" s="7">
        <f>IF(ｼｰﾄ5!D35="","",ｼｰﾄ5!D35)</f>
        <v>33</v>
      </c>
      <c r="AB11" s="7">
        <f>IF(ｼｰﾄ5!E35="","",ｼｰﾄ5!E35)</f>
        <v>1</v>
      </c>
      <c r="AC11" s="7">
        <f>IF(ｼｰﾄ5!F35="","",ｼｰﾄ5!F35)</f>
        <v>31</v>
      </c>
      <c r="AD11" s="2" t="e">
        <f>IF(#REF!="","",#REF!)</f>
        <v>#REF!</v>
      </c>
      <c r="AE11" s="2" t="e">
        <f>IF(#REF!="","",#REF!)</f>
        <v>#REF!</v>
      </c>
      <c r="AF11" s="2" t="e">
        <f>IF(#REF!="","",#REF!)</f>
        <v>#REF!</v>
      </c>
      <c r="AG11" s="2" t="e">
        <f>IF(#REF!="","",#REF!)</f>
        <v>#REF!</v>
      </c>
      <c r="AH11" s="2" t="e">
        <f>IF(#REF!="","",#REF!)</f>
        <v>#REF!</v>
      </c>
      <c r="AI11" s="2" t="e">
        <f>IF(#REF!="","",#REF!)</f>
        <v>#REF!</v>
      </c>
      <c r="AJ11" s="2" t="e">
        <f>IF(#REF!="","",#REF!)</f>
        <v>#REF!</v>
      </c>
      <c r="AK11" s="2" t="e">
        <f>IF(#REF!="","",#REF!)</f>
        <v>#REF!</v>
      </c>
      <c r="AL11" s="2" t="e">
        <f>IF(#REF!="","",#REF!)</f>
        <v>#REF!</v>
      </c>
      <c r="AM11" s="2" t="e">
        <f>IF(#REF!="","",#REF!)</f>
        <v>#REF!</v>
      </c>
      <c r="AN11" s="2" t="str">
        <f>IF(ｼｰﾄ0!C4="","",ｼｰﾄ0!C4)</f>
        <v>関東平野</v>
      </c>
      <c r="AO11" s="2" t="str">
        <f>IF(ｼｰﾄ0!C3="","",ｼｰﾄ0!C3)</f>
        <v>埼玉県</v>
      </c>
      <c r="AP11" s="18"/>
      <c r="AQ11" s="18"/>
    </row>
    <row r="12" spans="1:43">
      <c r="F12" s="17"/>
      <c r="G12" s="17"/>
      <c r="H12" s="17"/>
      <c r="I12" s="17"/>
      <c r="J12" s="17"/>
      <c r="K12" s="17"/>
      <c r="L12" s="17"/>
      <c r="M12" s="17"/>
      <c r="N12" s="17"/>
      <c r="O12" s="17"/>
      <c r="P12" s="17"/>
      <c r="Q12" s="17"/>
      <c r="R12" s="17"/>
      <c r="S12" s="52"/>
      <c r="T12" s="52"/>
      <c r="U12" s="52"/>
      <c r="V12" s="52"/>
      <c r="W12" s="52"/>
      <c r="X12" s="52"/>
      <c r="Y12" s="52"/>
    </row>
    <row r="13" spans="1:43" ht="19">
      <c r="B13" s="20"/>
      <c r="E13" s="16"/>
      <c r="F13" s="16"/>
      <c r="G13" s="16"/>
      <c r="H13" s="16"/>
      <c r="I13" s="16"/>
      <c r="J13" s="16"/>
      <c r="K13" s="16"/>
      <c r="L13" s="16"/>
      <c r="M13" s="16"/>
      <c r="N13" s="16"/>
      <c r="O13" s="16"/>
      <c r="P13" s="16"/>
      <c r="Q13" s="16"/>
      <c r="R13" s="16"/>
      <c r="S13" s="17"/>
      <c r="T13" s="17"/>
      <c r="U13" s="17"/>
      <c r="V13" s="54"/>
      <c r="W13" s="54"/>
      <c r="X13" s="54"/>
      <c r="Y13" s="54"/>
    </row>
    <row r="14" spans="1:43" s="21" customFormat="1" ht="19">
      <c r="D14" s="19"/>
      <c r="K14" s="20"/>
      <c r="L14" s="20"/>
      <c r="M14" s="20"/>
      <c r="N14" s="20"/>
      <c r="O14" s="20"/>
      <c r="P14" s="20"/>
      <c r="Q14" s="20"/>
      <c r="R14" s="22"/>
      <c r="S14" s="22"/>
      <c r="V14" s="23"/>
      <c r="W14" s="23"/>
      <c r="X14" s="23"/>
      <c r="Y14" s="23"/>
      <c r="AE14" s="22"/>
      <c r="AF14" s="22"/>
    </row>
    <row r="15" spans="1:43" s="21" customFormat="1" ht="32">
      <c r="D15" s="19"/>
      <c r="G15" s="22"/>
      <c r="H15" s="22"/>
      <c r="I15" s="22"/>
      <c r="J15" s="22"/>
      <c r="K15" s="22"/>
      <c r="L15" s="22"/>
      <c r="M15" s="22"/>
      <c r="N15" s="22"/>
      <c r="O15" s="22"/>
      <c r="P15" s="22"/>
      <c r="Q15" s="22"/>
      <c r="V15" s="23"/>
      <c r="W15" s="23"/>
      <c r="X15" s="23"/>
      <c r="Y15" s="23"/>
      <c r="AE15" s="24" t="s">
        <v>15</v>
      </c>
      <c r="AF15" s="22"/>
    </row>
    <row r="16" spans="1:43" s="21" customFormat="1">
      <c r="D16" s="19"/>
      <c r="G16" s="22"/>
      <c r="H16" s="22"/>
      <c r="I16" s="22"/>
      <c r="J16" s="22"/>
      <c r="K16" s="22"/>
      <c r="L16" s="22"/>
      <c r="M16" s="22"/>
      <c r="N16" s="22"/>
      <c r="O16" s="22"/>
      <c r="P16" s="22"/>
      <c r="Q16" s="22"/>
      <c r="V16" s="23"/>
      <c r="W16" s="23"/>
      <c r="X16" s="23"/>
      <c r="Y16" s="23"/>
    </row>
    <row r="17" spans="4:25" s="21" customFormat="1">
      <c r="D17" s="19"/>
      <c r="V17" s="23"/>
      <c r="W17" s="23"/>
      <c r="X17" s="23"/>
      <c r="Y17" s="23"/>
    </row>
    <row r="18" spans="4:25" s="21" customFormat="1">
      <c r="D18" s="19"/>
      <c r="V18" s="23"/>
      <c r="W18" s="23"/>
      <c r="X18" s="23"/>
      <c r="Y18" s="23"/>
    </row>
    <row r="19" spans="4:25" s="21" customFormat="1">
      <c r="D19" s="19"/>
      <c r="V19" s="23"/>
      <c r="W19" s="23"/>
      <c r="X19" s="23"/>
      <c r="Y19" s="23"/>
    </row>
    <row r="20" spans="4:25" s="21" customFormat="1" ht="32.5" customHeight="1">
      <c r="D20" s="19"/>
      <c r="V20" s="23"/>
      <c r="W20" s="23"/>
      <c r="X20" s="23"/>
      <c r="Y20" s="23"/>
    </row>
    <row r="21" spans="4:25" s="21" customFormat="1">
      <c r="D21" s="19"/>
      <c r="V21" s="23"/>
      <c r="W21" s="23"/>
      <c r="X21" s="23"/>
      <c r="Y21" s="23"/>
    </row>
    <row r="22" spans="4:25" s="21" customFormat="1">
      <c r="D22" s="19"/>
      <c r="V22" s="23"/>
      <c r="W22" s="23"/>
      <c r="X22" s="23"/>
      <c r="Y22" s="23"/>
    </row>
    <row r="23" spans="4:25" s="21" customFormat="1">
      <c r="D23" s="19"/>
      <c r="V23" s="23"/>
      <c r="W23" s="23"/>
      <c r="X23" s="23"/>
      <c r="Y23" s="23"/>
    </row>
    <row r="24" spans="4:25" s="21" customFormat="1">
      <c r="D24" s="19"/>
      <c r="V24" s="23"/>
      <c r="W24" s="23"/>
      <c r="X24" s="23"/>
      <c r="Y24" s="23"/>
    </row>
    <row r="25" spans="4:25" s="21" customFormat="1">
      <c r="D25" s="19"/>
      <c r="V25" s="23"/>
      <c r="W25" s="23"/>
      <c r="X25" s="23"/>
      <c r="Y25" s="23"/>
    </row>
    <row r="26" spans="4:25" s="21" customFormat="1">
      <c r="D26" s="19"/>
      <c r="V26" s="23"/>
      <c r="W26" s="23"/>
      <c r="X26" s="23"/>
      <c r="Y26" s="23"/>
    </row>
    <row r="27" spans="4:25" s="21" customFormat="1">
      <c r="D27" s="19"/>
      <c r="V27" s="23"/>
      <c r="W27" s="23"/>
      <c r="X27" s="23"/>
      <c r="Y27" s="23"/>
    </row>
    <row r="32" spans="4:25" ht="19">
      <c r="F32" s="16"/>
      <c r="G32" s="16"/>
      <c r="H32" s="16"/>
      <c r="I32" s="16"/>
      <c r="J32" s="16"/>
      <c r="K32" s="17"/>
      <c r="L32" s="17"/>
      <c r="M32" s="17"/>
      <c r="N32" s="17"/>
      <c r="O32" s="17"/>
      <c r="P32" s="17"/>
      <c r="Q32" s="17"/>
      <c r="R32" s="17"/>
      <c r="S32" s="17"/>
    </row>
    <row r="33" spans="6:19" ht="19">
      <c r="F33" s="25"/>
      <c r="G33" s="25"/>
      <c r="H33" s="25"/>
      <c r="I33" s="25"/>
      <c r="J33" s="25"/>
      <c r="K33" s="25"/>
      <c r="L33" s="25"/>
      <c r="M33" s="25"/>
      <c r="N33" s="25"/>
      <c r="O33" s="25"/>
      <c r="P33" s="25"/>
      <c r="Q33" s="25"/>
      <c r="R33" s="25"/>
      <c r="S33" s="17"/>
    </row>
    <row r="34" spans="6:19" ht="19">
      <c r="F34" s="25"/>
      <c r="G34" s="25"/>
      <c r="H34" s="25"/>
      <c r="I34" s="25"/>
      <c r="J34" s="25"/>
      <c r="K34" s="25"/>
      <c r="L34" s="25"/>
      <c r="M34" s="25"/>
      <c r="N34" s="25"/>
      <c r="O34" s="25"/>
      <c r="P34" s="25"/>
      <c r="Q34" s="25"/>
      <c r="R34" s="25"/>
      <c r="S34" s="17"/>
    </row>
    <row r="35" spans="6:19" ht="19">
      <c r="F35" s="26"/>
      <c r="G35" s="26"/>
      <c r="H35" s="26"/>
      <c r="I35" s="26"/>
      <c r="J35" s="26"/>
      <c r="K35" s="26"/>
      <c r="L35" s="26"/>
      <c r="M35" s="26"/>
      <c r="N35" s="26"/>
      <c r="O35" s="26"/>
      <c r="P35" s="26"/>
      <c r="Q35" s="26"/>
      <c r="R35" s="26"/>
      <c r="S35" s="17"/>
    </row>
    <row r="36" spans="6:19" ht="19">
      <c r="F36" s="26"/>
      <c r="G36" s="26"/>
      <c r="H36" s="26"/>
      <c r="I36" s="26"/>
      <c r="J36" s="26"/>
      <c r="K36" s="26"/>
      <c r="L36" s="26"/>
      <c r="M36" s="26"/>
      <c r="N36" s="26"/>
      <c r="O36" s="26"/>
      <c r="P36" s="26"/>
      <c r="Q36" s="26"/>
      <c r="R36" s="26"/>
      <c r="S36" s="17"/>
    </row>
    <row r="37" spans="6:19" ht="19">
      <c r="F37" s="25"/>
      <c r="G37" s="25"/>
      <c r="H37" s="25"/>
      <c r="I37" s="25"/>
      <c r="J37" s="25"/>
      <c r="K37" s="25"/>
      <c r="L37" s="25"/>
      <c r="M37" s="25"/>
      <c r="N37" s="25"/>
      <c r="O37" s="25"/>
      <c r="P37" s="25"/>
      <c r="Q37" s="25"/>
      <c r="R37" s="25"/>
      <c r="S37" s="25"/>
    </row>
    <row r="52" spans="29:29">
      <c r="AC52" s="1" t="s">
        <v>311</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505" right="0.70866141732283505" top="0.74803149606299202" bottom="0.74803149606299202" header="0.31496062992126" footer="0.31496062992126"/>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Line="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Line="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Line="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Line="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Line="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Line="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Line="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Line="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4206A-A6A8-47A2-B966-54BB22EEA9EC}">
  <sheetPr codeName="Sheet54">
    <tabColor theme="0"/>
    <pageSetUpPr fitToPage="1"/>
  </sheetPr>
  <dimension ref="A1:T16"/>
  <sheetViews>
    <sheetView showGridLines="0" topLeftCell="B1" zoomScale="70" zoomScaleNormal="70" zoomScaleSheetLayoutView="100" workbookViewId="0">
      <selection activeCell="B9" sqref="B9"/>
    </sheetView>
  </sheetViews>
  <sheetFormatPr defaultColWidth="9" defaultRowHeight="12" outlineLevelCol="1"/>
  <cols>
    <col min="1" max="1" width="2.6328125" style="178" hidden="1" customWidth="1" outlineLevel="1"/>
    <col min="2" max="2" width="10.6328125" style="178" customWidth="1" collapsed="1"/>
    <col min="3" max="3" width="9.6328125" style="178" customWidth="1"/>
    <col min="4" max="4" width="10.6328125" style="178" customWidth="1"/>
    <col min="5" max="5" width="14.90625" style="178" customWidth="1"/>
    <col min="6" max="8" width="7.6328125" style="178" bestFit="1" customWidth="1"/>
    <col min="9" max="9" width="8" style="178" bestFit="1" customWidth="1"/>
    <col min="10" max="17" width="7.6328125" style="178" bestFit="1" customWidth="1"/>
    <col min="18" max="18" width="11.90625" style="178" customWidth="1"/>
    <col min="19" max="19" width="8.6328125" style="178" customWidth="1"/>
    <col min="20" max="16384" width="9" style="178"/>
  </cols>
  <sheetData>
    <row r="1" spans="1:20" ht="16.5" thickBot="1">
      <c r="A1" s="178">
        <f>IF(COUNTA(B4,F4:Q5,F7:Q8,F10:Q11,F13:Q14)&lt;&gt;0,1,2)</f>
        <v>1</v>
      </c>
      <c r="B1" s="224" t="s">
        <v>610</v>
      </c>
    </row>
    <row r="2" spans="1:20">
      <c r="B2" s="492" t="s">
        <v>609</v>
      </c>
      <c r="C2" s="494" t="s">
        <v>608</v>
      </c>
      <c r="D2" s="495" t="s">
        <v>607</v>
      </c>
      <c r="E2" s="223"/>
      <c r="F2" s="479" t="s">
        <v>606</v>
      </c>
      <c r="G2" s="480"/>
      <c r="H2" s="480"/>
      <c r="I2" s="480"/>
      <c r="J2" s="480"/>
      <c r="K2" s="480"/>
      <c r="L2" s="480"/>
      <c r="M2" s="480"/>
      <c r="N2" s="480"/>
      <c r="O2" s="480"/>
      <c r="P2" s="480"/>
      <c r="Q2" s="480"/>
      <c r="R2" s="481" t="s">
        <v>605</v>
      </c>
      <c r="S2" s="477" t="s">
        <v>604</v>
      </c>
      <c r="T2" s="483" t="s">
        <v>603</v>
      </c>
    </row>
    <row r="3" spans="1:20">
      <c r="B3" s="493"/>
      <c r="C3" s="494"/>
      <c r="D3" s="495"/>
      <c r="E3" s="223"/>
      <c r="F3" s="222">
        <v>4</v>
      </c>
      <c r="G3" s="222">
        <v>5</v>
      </c>
      <c r="H3" s="222">
        <v>6</v>
      </c>
      <c r="I3" s="222">
        <v>7</v>
      </c>
      <c r="J3" s="222">
        <v>8</v>
      </c>
      <c r="K3" s="222">
        <v>9</v>
      </c>
      <c r="L3" s="222">
        <v>10</v>
      </c>
      <c r="M3" s="222">
        <v>11</v>
      </c>
      <c r="N3" s="222">
        <v>12</v>
      </c>
      <c r="O3" s="222">
        <v>1</v>
      </c>
      <c r="P3" s="222">
        <v>2</v>
      </c>
      <c r="Q3" s="221">
        <v>3</v>
      </c>
      <c r="R3" s="482"/>
      <c r="S3" s="478"/>
      <c r="T3" s="483"/>
    </row>
    <row r="4" spans="1:20" ht="18.75" customHeight="1">
      <c r="B4" s="484" t="s">
        <v>602</v>
      </c>
      <c r="C4" s="486">
        <v>1</v>
      </c>
      <c r="D4" s="486">
        <v>1</v>
      </c>
      <c r="E4" s="220" t="s">
        <v>601</v>
      </c>
      <c r="F4" s="218">
        <v>3030</v>
      </c>
      <c r="G4" s="218">
        <v>3007</v>
      </c>
      <c r="H4" s="218">
        <v>3789</v>
      </c>
      <c r="I4" s="219">
        <v>6826.2</v>
      </c>
      <c r="J4" s="218">
        <v>7201.3</v>
      </c>
      <c r="K4" s="218">
        <v>5607</v>
      </c>
      <c r="L4" s="218">
        <v>6293</v>
      </c>
      <c r="M4" s="218">
        <v>6120</v>
      </c>
      <c r="N4" s="218">
        <v>5948.9</v>
      </c>
      <c r="O4" s="218">
        <v>5573.8</v>
      </c>
      <c r="P4" s="218">
        <v>4835.6000000000004</v>
      </c>
      <c r="Q4" s="217">
        <v>5511.8</v>
      </c>
      <c r="R4" s="216">
        <f>IF(AND(COUNT(F4:Q4)=COUNT(F5:Q5),SUM(F4:Q4)&lt;&gt;0),SUM(F4:Q4),"")</f>
        <v>63743.600000000006</v>
      </c>
      <c r="S4" s="215">
        <f>IF(AND(R4="",R5=""),"",R4/R5)</f>
        <v>174.64000000000001</v>
      </c>
      <c r="T4" s="214">
        <v>129</v>
      </c>
    </row>
    <row r="5" spans="1:20" ht="18.75" customHeight="1">
      <c r="B5" s="485"/>
      <c r="C5" s="487"/>
      <c r="D5" s="487"/>
      <c r="E5" s="197" t="s">
        <v>600</v>
      </c>
      <c r="F5" s="213">
        <v>30</v>
      </c>
      <c r="G5" s="213">
        <v>31</v>
      </c>
      <c r="H5" s="213">
        <v>30</v>
      </c>
      <c r="I5" s="213">
        <v>31</v>
      </c>
      <c r="J5" s="213">
        <v>31</v>
      </c>
      <c r="K5" s="213">
        <v>30</v>
      </c>
      <c r="L5" s="213">
        <v>31</v>
      </c>
      <c r="M5" s="213">
        <v>30</v>
      </c>
      <c r="N5" s="213">
        <v>31</v>
      </c>
      <c r="O5" s="213">
        <v>31</v>
      </c>
      <c r="P5" s="213">
        <v>28</v>
      </c>
      <c r="Q5" s="212">
        <v>31</v>
      </c>
      <c r="R5" s="194">
        <f>IF(AND(COUNT(F4:Q4)=COUNT(F5:Q5),SUM(F5:Q5)&lt;&gt;0),SUM(F5:Q5),"")</f>
        <v>365</v>
      </c>
      <c r="S5" s="193"/>
      <c r="T5" s="206"/>
    </row>
    <row r="6" spans="1:20" ht="18.75" customHeight="1" thickBot="1">
      <c r="B6" s="192"/>
      <c r="C6" s="488"/>
      <c r="D6" s="488"/>
      <c r="E6" s="191" t="s">
        <v>598</v>
      </c>
      <c r="F6" s="190">
        <f t="shared" ref="F6:Q6" si="0">IF(AND(F4="",F5=""),"",IF(AND(F4=0,F5=0),0,F4/F5))</f>
        <v>101</v>
      </c>
      <c r="G6" s="190">
        <f t="shared" si="0"/>
        <v>97</v>
      </c>
      <c r="H6" s="190">
        <f t="shared" si="0"/>
        <v>126.3</v>
      </c>
      <c r="I6" s="190">
        <f t="shared" si="0"/>
        <v>220.2</v>
      </c>
      <c r="J6" s="190">
        <f t="shared" si="0"/>
        <v>232.3</v>
      </c>
      <c r="K6" s="190">
        <f t="shared" si="0"/>
        <v>186.9</v>
      </c>
      <c r="L6" s="190">
        <f t="shared" si="0"/>
        <v>203</v>
      </c>
      <c r="M6" s="190">
        <f t="shared" si="0"/>
        <v>204</v>
      </c>
      <c r="N6" s="190">
        <f t="shared" si="0"/>
        <v>191.89999999999998</v>
      </c>
      <c r="O6" s="190">
        <f t="shared" si="0"/>
        <v>179.8</v>
      </c>
      <c r="P6" s="190">
        <f t="shared" si="0"/>
        <v>172.70000000000002</v>
      </c>
      <c r="Q6" s="189">
        <f t="shared" si="0"/>
        <v>177.8</v>
      </c>
      <c r="R6" s="211"/>
      <c r="S6" s="210"/>
      <c r="T6" s="208"/>
    </row>
    <row r="7" spans="1:20" ht="18.75" customHeight="1" thickTop="1">
      <c r="B7" s="474"/>
      <c r="C7" s="489"/>
      <c r="D7" s="491"/>
      <c r="E7" s="203" t="s">
        <v>601</v>
      </c>
      <c r="F7" s="202"/>
      <c r="G7" s="202"/>
      <c r="H7" s="202"/>
      <c r="I7" s="202"/>
      <c r="J7" s="202"/>
      <c r="K7" s="202"/>
      <c r="L7" s="202"/>
      <c r="M7" s="202"/>
      <c r="N7" s="202"/>
      <c r="O7" s="202"/>
      <c r="P7" s="202"/>
      <c r="Q7" s="201"/>
      <c r="R7" s="200" t="str">
        <f>IF(AND(COUNT(F7:Q7)=COUNT(F8:Q8),SUM(F7:Q7)&lt;&gt;0),SUM(F7:Q7),"")</f>
        <v/>
      </c>
      <c r="S7" s="199" t="str">
        <f>IF(AND(R7="",R8=""),"",R7/R8)</f>
        <v/>
      </c>
      <c r="T7" s="209"/>
    </row>
    <row r="8" spans="1:20" ht="18.75" customHeight="1">
      <c r="B8" s="474"/>
      <c r="C8" s="489"/>
      <c r="D8" s="489"/>
      <c r="E8" s="197" t="s">
        <v>600</v>
      </c>
      <c r="F8" s="196"/>
      <c r="G8" s="196"/>
      <c r="H8" s="196"/>
      <c r="I8" s="196"/>
      <c r="J8" s="196"/>
      <c r="K8" s="196"/>
      <c r="L8" s="196"/>
      <c r="M8" s="196"/>
      <c r="N8" s="196"/>
      <c r="O8" s="196"/>
      <c r="P8" s="196"/>
      <c r="Q8" s="195"/>
      <c r="R8" s="194" t="str">
        <f>IF(AND(COUNT(F7:Q7)=COUNT(F8:Q8),SUM(F8:Q8)&lt;&gt;0),SUM(F8:Q8),"")</f>
        <v/>
      </c>
      <c r="S8" s="193"/>
      <c r="T8" s="206"/>
    </row>
    <row r="9" spans="1:20" ht="18.75" customHeight="1" thickBot="1">
      <c r="B9" s="192"/>
      <c r="C9" s="490"/>
      <c r="D9" s="490"/>
      <c r="E9" s="191" t="s">
        <v>598</v>
      </c>
      <c r="F9" s="190" t="str">
        <f t="shared" ref="F9:Q9" si="1">IF(AND(F7="",F8=""),"",IF(AND(F7=0,F8=0),0,F7/F8))</f>
        <v/>
      </c>
      <c r="G9" s="190" t="str">
        <f t="shared" si="1"/>
        <v/>
      </c>
      <c r="H9" s="190" t="str">
        <f t="shared" si="1"/>
        <v/>
      </c>
      <c r="I9" s="190" t="str">
        <f t="shared" si="1"/>
        <v/>
      </c>
      <c r="J9" s="190" t="str">
        <f t="shared" si="1"/>
        <v/>
      </c>
      <c r="K9" s="190" t="str">
        <f t="shared" si="1"/>
        <v/>
      </c>
      <c r="L9" s="190" t="str">
        <f t="shared" si="1"/>
        <v/>
      </c>
      <c r="M9" s="190" t="str">
        <f t="shared" si="1"/>
        <v/>
      </c>
      <c r="N9" s="190" t="str">
        <f t="shared" si="1"/>
        <v/>
      </c>
      <c r="O9" s="190" t="str">
        <f t="shared" si="1"/>
        <v/>
      </c>
      <c r="P9" s="190" t="str">
        <f t="shared" si="1"/>
        <v/>
      </c>
      <c r="Q9" s="189" t="str">
        <f t="shared" si="1"/>
        <v/>
      </c>
      <c r="R9" s="188"/>
      <c r="S9" s="187"/>
      <c r="T9" s="208"/>
    </row>
    <row r="10" spans="1:20" ht="18.75" customHeight="1" thickTop="1">
      <c r="B10" s="474"/>
      <c r="C10" s="476"/>
      <c r="D10" s="476"/>
      <c r="E10" s="207" t="s">
        <v>601</v>
      </c>
      <c r="F10" s="202"/>
      <c r="G10" s="202"/>
      <c r="H10" s="202"/>
      <c r="I10" s="202"/>
      <c r="J10" s="202"/>
      <c r="K10" s="202"/>
      <c r="L10" s="202"/>
      <c r="M10" s="202"/>
      <c r="N10" s="202"/>
      <c r="O10" s="202"/>
      <c r="P10" s="202"/>
      <c r="Q10" s="201"/>
      <c r="R10" s="200" t="str">
        <f>IF(AND(COUNT(F10:Q10)=COUNT(F11:Q11),SUM(F10:Q10)&lt;&gt;0),SUM(F10:Q10),"")</f>
        <v/>
      </c>
      <c r="S10" s="199" t="str">
        <f>IF(AND(R10="",R11=""),"",R10/R11)</f>
        <v/>
      </c>
      <c r="T10" s="198"/>
    </row>
    <row r="11" spans="1:20" ht="18.75" customHeight="1">
      <c r="B11" s="474"/>
      <c r="C11" s="474"/>
      <c r="D11" s="474"/>
      <c r="E11" s="197" t="s">
        <v>600</v>
      </c>
      <c r="F11" s="196"/>
      <c r="G11" s="196"/>
      <c r="H11" s="196"/>
      <c r="I11" s="196"/>
      <c r="J11" s="196"/>
      <c r="K11" s="196"/>
      <c r="L11" s="196"/>
      <c r="M11" s="196"/>
      <c r="N11" s="196"/>
      <c r="O11" s="196"/>
      <c r="P11" s="196"/>
      <c r="Q11" s="195"/>
      <c r="R11" s="194" t="str">
        <f>IF(AND(COUNT(F10:Q10)=COUNT(F11:Q11),SUM(F11:Q11)&lt;&gt;0),SUM(F11:Q11),"")</f>
        <v/>
      </c>
      <c r="S11" s="193"/>
      <c r="T11" s="206"/>
    </row>
    <row r="12" spans="1:20" ht="18.75" customHeight="1" thickBot="1">
      <c r="B12" s="192" t="s">
        <v>599</v>
      </c>
      <c r="C12" s="475"/>
      <c r="D12" s="475"/>
      <c r="E12" s="191" t="s">
        <v>598</v>
      </c>
      <c r="F12" s="190" t="str">
        <f t="shared" ref="F12:Q12" si="2">IF(AND(F10="",F11=""),"",IF(AND(F10=0,F11=0),0,F10/F11))</f>
        <v/>
      </c>
      <c r="G12" s="190" t="str">
        <f t="shared" si="2"/>
        <v/>
      </c>
      <c r="H12" s="190" t="str">
        <f t="shared" si="2"/>
        <v/>
      </c>
      <c r="I12" s="190" t="str">
        <f t="shared" si="2"/>
        <v/>
      </c>
      <c r="J12" s="190" t="str">
        <f t="shared" si="2"/>
        <v/>
      </c>
      <c r="K12" s="190" t="str">
        <f t="shared" si="2"/>
        <v/>
      </c>
      <c r="L12" s="190" t="str">
        <f t="shared" si="2"/>
        <v/>
      </c>
      <c r="M12" s="190" t="str">
        <f t="shared" si="2"/>
        <v/>
      </c>
      <c r="N12" s="190" t="str">
        <f t="shared" si="2"/>
        <v/>
      </c>
      <c r="O12" s="190" t="str">
        <f t="shared" si="2"/>
        <v/>
      </c>
      <c r="P12" s="190" t="str">
        <f t="shared" si="2"/>
        <v/>
      </c>
      <c r="Q12" s="189" t="str">
        <f t="shared" si="2"/>
        <v/>
      </c>
      <c r="R12" s="205"/>
      <c r="S12" s="204"/>
      <c r="T12" s="186"/>
    </row>
    <row r="13" spans="1:20" ht="18.75" customHeight="1" thickTop="1">
      <c r="B13" s="474"/>
      <c r="C13" s="474"/>
      <c r="D13" s="476"/>
      <c r="E13" s="203" t="s">
        <v>601</v>
      </c>
      <c r="F13" s="202"/>
      <c r="G13" s="202"/>
      <c r="H13" s="202"/>
      <c r="I13" s="202"/>
      <c r="J13" s="202"/>
      <c r="K13" s="202"/>
      <c r="L13" s="202"/>
      <c r="M13" s="202"/>
      <c r="N13" s="202"/>
      <c r="O13" s="202"/>
      <c r="P13" s="202"/>
      <c r="Q13" s="201"/>
      <c r="R13" s="200" t="str">
        <f>IF(AND(COUNT(F13:Q13)=COUNT(F14:Q14),SUM(F13:Q13)&lt;&gt;0),SUM(F13:Q13),"")</f>
        <v/>
      </c>
      <c r="S13" s="199" t="str">
        <f>IF(AND(R13="",R14=""),"",R13/R14)</f>
        <v/>
      </c>
      <c r="T13" s="198"/>
    </row>
    <row r="14" spans="1:20" ht="18.75" customHeight="1">
      <c r="B14" s="474"/>
      <c r="C14" s="474"/>
      <c r="D14" s="474"/>
      <c r="E14" s="197" t="s">
        <v>600</v>
      </c>
      <c r="F14" s="196"/>
      <c r="G14" s="196"/>
      <c r="H14" s="196"/>
      <c r="I14" s="196"/>
      <c r="J14" s="196"/>
      <c r="K14" s="196"/>
      <c r="L14" s="196"/>
      <c r="M14" s="196"/>
      <c r="N14" s="196"/>
      <c r="O14" s="196"/>
      <c r="P14" s="196"/>
      <c r="Q14" s="195"/>
      <c r="R14" s="194" t="str">
        <f>IF(AND(COUNT(F13:Q13)=COUNT(F14:Q14),SUM(F14:Q14)&lt;&gt;0),SUM(F14:Q14),"")</f>
        <v/>
      </c>
      <c r="S14" s="193"/>
      <c r="T14" s="179"/>
    </row>
    <row r="15" spans="1:20" ht="18.75" customHeight="1" thickBot="1">
      <c r="B15" s="192" t="s">
        <v>599</v>
      </c>
      <c r="C15" s="475"/>
      <c r="D15" s="475"/>
      <c r="E15" s="191" t="s">
        <v>598</v>
      </c>
      <c r="F15" s="190" t="str">
        <f t="shared" ref="F15:Q15" si="3">IF(AND(F13="",F14=""),"",IF(AND(F13=0,F14=0),0,F13/F14))</f>
        <v/>
      </c>
      <c r="G15" s="190" t="str">
        <f t="shared" si="3"/>
        <v/>
      </c>
      <c r="H15" s="190" t="str">
        <f t="shared" si="3"/>
        <v/>
      </c>
      <c r="I15" s="190" t="str">
        <f t="shared" si="3"/>
        <v/>
      </c>
      <c r="J15" s="190" t="str">
        <f t="shared" si="3"/>
        <v/>
      </c>
      <c r="K15" s="190" t="str">
        <f t="shared" si="3"/>
        <v/>
      </c>
      <c r="L15" s="190" t="str">
        <f t="shared" si="3"/>
        <v/>
      </c>
      <c r="M15" s="190" t="str">
        <f t="shared" si="3"/>
        <v/>
      </c>
      <c r="N15" s="190" t="str">
        <f t="shared" si="3"/>
        <v/>
      </c>
      <c r="O15" s="190" t="str">
        <f t="shared" si="3"/>
        <v/>
      </c>
      <c r="P15" s="190" t="str">
        <f t="shared" si="3"/>
        <v/>
      </c>
      <c r="Q15" s="189" t="str">
        <f t="shared" si="3"/>
        <v/>
      </c>
      <c r="R15" s="188"/>
      <c r="S15" s="187"/>
      <c r="T15" s="186"/>
    </row>
    <row r="16" spans="1:20" ht="29.25" customHeight="1" thickTop="1" thickBot="1">
      <c r="B16" s="185"/>
      <c r="C16" s="184"/>
      <c r="D16" s="184"/>
      <c r="E16" s="183" t="s">
        <v>597</v>
      </c>
      <c r="F16" s="182">
        <f t="shared" ref="F16:Q16" si="4">IF(AND(F6="",F9="",F12="",F15=""),"",IF(OR(ISNUMBER(F6),ISNUMBER(F9),ISNUMBER(F12),ISNUMBER(F15)),SUM(F6,F9,F12,F15)))</f>
        <v>101</v>
      </c>
      <c r="G16" s="182">
        <f t="shared" si="4"/>
        <v>97</v>
      </c>
      <c r="H16" s="182">
        <f t="shared" si="4"/>
        <v>126.3</v>
      </c>
      <c r="I16" s="182">
        <f t="shared" si="4"/>
        <v>220.2</v>
      </c>
      <c r="J16" s="182">
        <f t="shared" si="4"/>
        <v>232.3</v>
      </c>
      <c r="K16" s="182">
        <f t="shared" si="4"/>
        <v>186.9</v>
      </c>
      <c r="L16" s="182">
        <f t="shared" si="4"/>
        <v>203</v>
      </c>
      <c r="M16" s="182">
        <f t="shared" si="4"/>
        <v>204</v>
      </c>
      <c r="N16" s="182">
        <f t="shared" si="4"/>
        <v>191.89999999999998</v>
      </c>
      <c r="O16" s="182">
        <f t="shared" si="4"/>
        <v>179.8</v>
      </c>
      <c r="P16" s="182">
        <f t="shared" si="4"/>
        <v>172.70000000000002</v>
      </c>
      <c r="Q16" s="182">
        <f t="shared" si="4"/>
        <v>177.8</v>
      </c>
      <c r="R16" s="181">
        <f>IF(COUNT(R4,R7,R10,R13)&lt;&gt;0,SUM(R4,R7,R10,R13),"")</f>
        <v>63743.600000000006</v>
      </c>
      <c r="S16" s="180">
        <f>IF(COUNT(S4,S7,S10,S13)&lt;&gt;0,SUM(S4,S7,S10,S13),"")</f>
        <v>174.64000000000001</v>
      </c>
      <c r="T16" s="179"/>
    </row>
  </sheetData>
  <sheetProtection formatCells="0" insertColumns="0" insertRows="0"/>
  <mergeCells count="19">
    <mergeCell ref="T2:T3"/>
    <mergeCell ref="B4:B5"/>
    <mergeCell ref="C4:C6"/>
    <mergeCell ref="D4:D6"/>
    <mergeCell ref="B7:B8"/>
    <mergeCell ref="C7:C9"/>
    <mergeCell ref="D7:D9"/>
    <mergeCell ref="B2:B3"/>
    <mergeCell ref="C2:C3"/>
    <mergeCell ref="D2:D3"/>
    <mergeCell ref="B13:B14"/>
    <mergeCell ref="C13:C15"/>
    <mergeCell ref="D13:D15"/>
    <mergeCell ref="S2:S3"/>
    <mergeCell ref="F2:Q2"/>
    <mergeCell ref="R2:R3"/>
    <mergeCell ref="B10:B11"/>
    <mergeCell ref="C10:C12"/>
    <mergeCell ref="D10:D12"/>
  </mergeCells>
  <phoneticPr fontId="4"/>
  <dataValidations count="2">
    <dataValidation type="decimal" allowBlank="1" showInputMessage="1" showErrorMessage="1" sqref="F4:Q4 F10:Q10 F7:Q7 F13:Q13" xr:uid="{00000000-0002-0000-0800-000001000000}">
      <formula1>0</formula1>
      <formula2>10000000</formula2>
    </dataValidation>
    <dataValidation type="whole" allowBlank="1" showInputMessage="1" showErrorMessage="1" sqref="F5:Q5 F11:Q11 F8:Q8 F14:Q14" xr:uid="{00000000-0002-0000-0800-000000000000}">
      <formula1>0</formula1>
      <formula2>100000</formula2>
    </dataValidation>
  </dataValidations>
  <pageMargins left="0.7" right="0.7" top="0.75" bottom="0.75" header="0.3" footer="0.3"/>
  <pageSetup paperSize="9" scale="7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7E7D9-D4CD-4770-91C0-6F69D486DE7E}">
  <sheetPr codeName="Sheet38">
    <tabColor theme="0"/>
    <pageSetUpPr fitToPage="1"/>
  </sheetPr>
  <dimension ref="A1:T17"/>
  <sheetViews>
    <sheetView showGridLines="0" topLeftCell="B1" zoomScale="71" zoomScaleNormal="71" zoomScaleSheetLayoutView="100" workbookViewId="0">
      <selection activeCell="J11" sqref="J11"/>
    </sheetView>
  </sheetViews>
  <sheetFormatPr defaultColWidth="9" defaultRowHeight="16" outlineLevelCol="1"/>
  <cols>
    <col min="1" max="1" width="2.6328125" style="225" hidden="1" customWidth="1" outlineLevel="1"/>
    <col min="2" max="2" width="10.6328125" style="225" customWidth="1" collapsed="1"/>
    <col min="3" max="3" width="9.6328125" style="225" customWidth="1"/>
    <col min="4" max="4" width="10.6328125" style="225" customWidth="1"/>
    <col min="5" max="5" width="15.08984375" style="225" customWidth="1"/>
    <col min="6" max="8" width="10.1796875" style="225" bestFit="1" customWidth="1"/>
    <col min="9" max="9" width="10.90625" style="225" bestFit="1" customWidth="1"/>
    <col min="10" max="17" width="10.1796875" style="225" bestFit="1" customWidth="1"/>
    <col min="18" max="18" width="11.90625" style="225" customWidth="1"/>
    <col min="19" max="19" width="8.6328125" style="225" customWidth="1"/>
    <col min="20" max="16384" width="9" style="225"/>
  </cols>
  <sheetData>
    <row r="1" spans="1:20">
      <c r="A1" s="225">
        <f>IF(COUNTA(B5,C5,D5,F5:Q6)&lt;&gt;0,1,2)</f>
        <v>1</v>
      </c>
      <c r="B1" s="224" t="s">
        <v>613</v>
      </c>
    </row>
    <row r="2" spans="1:20" ht="16.5" thickBot="1"/>
    <row r="3" spans="1:20" ht="23.15" customHeight="1">
      <c r="B3" s="511" t="s">
        <v>609</v>
      </c>
      <c r="C3" s="513" t="s">
        <v>608</v>
      </c>
      <c r="D3" s="514" t="s">
        <v>607</v>
      </c>
      <c r="E3" s="266"/>
      <c r="F3" s="498" t="s">
        <v>612</v>
      </c>
      <c r="G3" s="499"/>
      <c r="H3" s="499"/>
      <c r="I3" s="499"/>
      <c r="J3" s="499"/>
      <c r="K3" s="499"/>
      <c r="L3" s="499"/>
      <c r="M3" s="499"/>
      <c r="N3" s="499"/>
      <c r="O3" s="499"/>
      <c r="P3" s="499"/>
      <c r="Q3" s="499"/>
      <c r="R3" s="500" t="s">
        <v>605</v>
      </c>
      <c r="S3" s="496" t="s">
        <v>604</v>
      </c>
      <c r="T3" s="505" t="s">
        <v>603</v>
      </c>
    </row>
    <row r="4" spans="1:20">
      <c r="B4" s="512"/>
      <c r="C4" s="513"/>
      <c r="D4" s="514"/>
      <c r="E4" s="266"/>
      <c r="F4" s="265">
        <v>4</v>
      </c>
      <c r="G4" s="265">
        <v>5</v>
      </c>
      <c r="H4" s="265">
        <v>6</v>
      </c>
      <c r="I4" s="265">
        <v>7</v>
      </c>
      <c r="J4" s="265">
        <v>8</v>
      </c>
      <c r="K4" s="265">
        <v>9</v>
      </c>
      <c r="L4" s="265">
        <v>10</v>
      </c>
      <c r="M4" s="265">
        <v>11</v>
      </c>
      <c r="N4" s="265">
        <v>12</v>
      </c>
      <c r="O4" s="265">
        <v>1</v>
      </c>
      <c r="P4" s="265">
        <v>2</v>
      </c>
      <c r="Q4" s="264">
        <v>3</v>
      </c>
      <c r="R4" s="501"/>
      <c r="S4" s="497"/>
      <c r="T4" s="505"/>
    </row>
    <row r="5" spans="1:20" ht="18.75" customHeight="1">
      <c r="B5" s="506" t="s">
        <v>611</v>
      </c>
      <c r="C5" s="507">
        <v>2</v>
      </c>
      <c r="D5" s="507">
        <v>2</v>
      </c>
      <c r="E5" s="263" t="s">
        <v>601</v>
      </c>
      <c r="F5" s="249">
        <v>3936</v>
      </c>
      <c r="G5" s="249">
        <v>4226</v>
      </c>
      <c r="H5" s="249">
        <v>4012</v>
      </c>
      <c r="I5" s="262">
        <v>4151</v>
      </c>
      <c r="J5" s="249">
        <v>4271</v>
      </c>
      <c r="K5" s="249">
        <v>4082</v>
      </c>
      <c r="L5" s="249">
        <v>4251</v>
      </c>
      <c r="M5" s="249">
        <v>3948</v>
      </c>
      <c r="N5" s="249">
        <v>4220</v>
      </c>
      <c r="O5" s="249">
        <v>4533</v>
      </c>
      <c r="P5" s="249">
        <v>3703</v>
      </c>
      <c r="Q5" s="248">
        <v>4126</v>
      </c>
      <c r="R5" s="261">
        <f>IF(AND(COUNT(F5:Q5)=COUNT(F6:Q6),SUM(F5:Q5)&lt;&gt;0),SUM(F5:Q5),"")</f>
        <v>49459</v>
      </c>
      <c r="S5" s="260">
        <f>IF(AND(R5="",R6=""),"",R5/R6)</f>
        <v>134.76566757493188</v>
      </c>
      <c r="T5" s="259">
        <v>122.39</v>
      </c>
    </row>
    <row r="6" spans="1:20" ht="18.75" customHeight="1">
      <c r="B6" s="502"/>
      <c r="C6" s="508"/>
      <c r="D6" s="508"/>
      <c r="E6" s="244" t="s">
        <v>600</v>
      </c>
      <c r="F6" s="243">
        <v>31</v>
      </c>
      <c r="G6" s="243">
        <v>31</v>
      </c>
      <c r="H6" s="243">
        <v>30</v>
      </c>
      <c r="I6" s="243">
        <v>31</v>
      </c>
      <c r="J6" s="243">
        <v>31</v>
      </c>
      <c r="K6" s="243">
        <v>30</v>
      </c>
      <c r="L6" s="243">
        <v>32</v>
      </c>
      <c r="M6" s="243">
        <v>30</v>
      </c>
      <c r="N6" s="243">
        <v>31</v>
      </c>
      <c r="O6" s="243">
        <v>31</v>
      </c>
      <c r="P6" s="243">
        <v>28</v>
      </c>
      <c r="Q6" s="242">
        <v>31</v>
      </c>
      <c r="R6" s="241">
        <f>IF(AND(COUNT(F5:Q5)=COUNT(F6:Q6),SUM(F6:Q6)&lt;&gt;0),SUM(F6:Q6),"")</f>
        <v>367</v>
      </c>
      <c r="S6" s="240"/>
      <c r="T6" s="253"/>
    </row>
    <row r="7" spans="1:20" ht="18.75" customHeight="1" thickBot="1">
      <c r="B7" s="239" t="s">
        <v>599</v>
      </c>
      <c r="C7" s="509"/>
      <c r="D7" s="509"/>
      <c r="E7" s="238" t="s">
        <v>598</v>
      </c>
      <c r="F7" s="237">
        <f t="shared" ref="F7:Q7" si="0">IF(AND(F5="",F6=""),"",IF(AND(F5=0,F6=0),0,F5/F6))</f>
        <v>126.96774193548387</v>
      </c>
      <c r="G7" s="237">
        <f t="shared" si="0"/>
        <v>136.32258064516128</v>
      </c>
      <c r="H7" s="237">
        <f t="shared" si="0"/>
        <v>133.73333333333332</v>
      </c>
      <c r="I7" s="237">
        <f t="shared" si="0"/>
        <v>133.90322580645162</v>
      </c>
      <c r="J7" s="237">
        <f t="shared" si="0"/>
        <v>137.7741935483871</v>
      </c>
      <c r="K7" s="237">
        <f t="shared" si="0"/>
        <v>136.06666666666666</v>
      </c>
      <c r="L7" s="237">
        <f t="shared" si="0"/>
        <v>132.84375</v>
      </c>
      <c r="M7" s="237">
        <f t="shared" si="0"/>
        <v>131.6</v>
      </c>
      <c r="N7" s="237">
        <f t="shared" si="0"/>
        <v>136.12903225806451</v>
      </c>
      <c r="O7" s="237">
        <f t="shared" si="0"/>
        <v>146.2258064516129</v>
      </c>
      <c r="P7" s="237">
        <f t="shared" si="0"/>
        <v>132.25</v>
      </c>
      <c r="Q7" s="236">
        <f t="shared" si="0"/>
        <v>133.09677419354838</v>
      </c>
      <c r="R7" s="258"/>
      <c r="S7" s="257"/>
      <c r="T7" s="255"/>
    </row>
    <row r="8" spans="1:20" ht="18.75" customHeight="1" thickTop="1">
      <c r="B8" s="502"/>
      <c r="C8" s="508"/>
      <c r="D8" s="510"/>
      <c r="E8" s="250" t="s">
        <v>601</v>
      </c>
      <c r="F8" s="249"/>
      <c r="G8" s="249"/>
      <c r="H8" s="249"/>
      <c r="I8" s="249"/>
      <c r="J8" s="249"/>
      <c r="K8" s="249"/>
      <c r="L8" s="249"/>
      <c r="M8" s="249"/>
      <c r="N8" s="249"/>
      <c r="O8" s="249"/>
      <c r="P8" s="249"/>
      <c r="Q8" s="248"/>
      <c r="R8" s="247" t="str">
        <f>IF(AND(COUNT(F8:Q8)=COUNT(F9:Q9),SUM(F8:Q8)&lt;&gt;0),SUM(F8:Q8),"")</f>
        <v/>
      </c>
      <c r="S8" s="246" t="str">
        <f>IF(AND(R8="",R9=""),"",R8/R9)</f>
        <v/>
      </c>
      <c r="T8" s="256"/>
    </row>
    <row r="9" spans="1:20" ht="18.75" customHeight="1">
      <c r="B9" s="502"/>
      <c r="C9" s="508"/>
      <c r="D9" s="508"/>
      <c r="E9" s="244" t="s">
        <v>600</v>
      </c>
      <c r="F9" s="243"/>
      <c r="G9" s="243"/>
      <c r="H9" s="243"/>
      <c r="I9" s="243"/>
      <c r="J9" s="243"/>
      <c r="K9" s="243"/>
      <c r="L9" s="243"/>
      <c r="M9" s="243"/>
      <c r="N9" s="243"/>
      <c r="O9" s="243"/>
      <c r="P9" s="243"/>
      <c r="Q9" s="242"/>
      <c r="R9" s="241" t="str">
        <f>IF(AND(COUNT(F8:Q8)=COUNT(F9:Q9),SUM(F9:Q9)&lt;&gt;0),SUM(F9:Q9),"")</f>
        <v/>
      </c>
      <c r="S9" s="240"/>
      <c r="T9" s="253"/>
    </row>
    <row r="10" spans="1:20" ht="18.75" customHeight="1" thickBot="1">
      <c r="B10" s="239" t="s">
        <v>599</v>
      </c>
      <c r="C10" s="509"/>
      <c r="D10" s="509"/>
      <c r="E10" s="238" t="s">
        <v>598</v>
      </c>
      <c r="F10" s="237" t="str">
        <f t="shared" ref="F10:Q10" si="1">IF(AND(F8="",F9=""),"",IF(AND(F8=0,F9=0),0,F8/F9))</f>
        <v/>
      </c>
      <c r="G10" s="237" t="str">
        <f t="shared" si="1"/>
        <v/>
      </c>
      <c r="H10" s="237" t="str">
        <f t="shared" si="1"/>
        <v/>
      </c>
      <c r="I10" s="237" t="str">
        <f t="shared" si="1"/>
        <v/>
      </c>
      <c r="J10" s="237" t="str">
        <f t="shared" si="1"/>
        <v/>
      </c>
      <c r="K10" s="237" t="str">
        <f t="shared" si="1"/>
        <v/>
      </c>
      <c r="L10" s="237" t="str">
        <f t="shared" si="1"/>
        <v/>
      </c>
      <c r="M10" s="237" t="str">
        <f t="shared" si="1"/>
        <v/>
      </c>
      <c r="N10" s="237" t="str">
        <f t="shared" si="1"/>
        <v/>
      </c>
      <c r="O10" s="237" t="str">
        <f t="shared" si="1"/>
        <v/>
      </c>
      <c r="P10" s="237" t="str">
        <f t="shared" si="1"/>
        <v/>
      </c>
      <c r="Q10" s="236" t="str">
        <f t="shared" si="1"/>
        <v/>
      </c>
      <c r="R10" s="235"/>
      <c r="S10" s="234"/>
      <c r="T10" s="255"/>
    </row>
    <row r="11" spans="1:20" ht="18.75" customHeight="1" thickTop="1">
      <c r="B11" s="502"/>
      <c r="C11" s="503"/>
      <c r="D11" s="503"/>
      <c r="E11" s="254" t="s">
        <v>601</v>
      </c>
      <c r="F11" s="249"/>
      <c r="G11" s="249"/>
      <c r="H11" s="249"/>
      <c r="I11" s="249"/>
      <c r="J11" s="249"/>
      <c r="K11" s="249"/>
      <c r="L11" s="249"/>
      <c r="M11" s="249"/>
      <c r="N11" s="249"/>
      <c r="O11" s="249"/>
      <c r="P11" s="249"/>
      <c r="Q11" s="248"/>
      <c r="R11" s="247" t="str">
        <f>IF(AND(COUNT(F11:Q11)=COUNT(F12:Q12),SUM(F11:Q11)&lt;&gt;0),SUM(F11:Q11),"")</f>
        <v/>
      </c>
      <c r="S11" s="246" t="str">
        <f>IF(AND(R11="",R12=""),"",R11/R12)</f>
        <v/>
      </c>
      <c r="T11" s="245"/>
    </row>
    <row r="12" spans="1:20" ht="18.75" customHeight="1">
      <c r="B12" s="502"/>
      <c r="C12" s="502"/>
      <c r="D12" s="502"/>
      <c r="E12" s="244" t="s">
        <v>600</v>
      </c>
      <c r="F12" s="243"/>
      <c r="G12" s="243"/>
      <c r="H12" s="243"/>
      <c r="I12" s="243"/>
      <c r="J12" s="243"/>
      <c r="K12" s="243"/>
      <c r="L12" s="243"/>
      <c r="M12" s="243"/>
      <c r="N12" s="243"/>
      <c r="O12" s="243"/>
      <c r="P12" s="243"/>
      <c r="Q12" s="242"/>
      <c r="R12" s="241" t="str">
        <f>IF(AND(COUNT(F11:Q11)=COUNT(F12:Q12),SUM(F12:Q12)&lt;&gt;0),SUM(F12:Q12),"")</f>
        <v/>
      </c>
      <c r="S12" s="240"/>
      <c r="T12" s="253"/>
    </row>
    <row r="13" spans="1:20" ht="18.75" customHeight="1" thickBot="1">
      <c r="B13" s="239" t="s">
        <v>599</v>
      </c>
      <c r="C13" s="504"/>
      <c r="D13" s="504"/>
      <c r="E13" s="238" t="s">
        <v>598</v>
      </c>
      <c r="F13" s="237" t="str">
        <f t="shared" ref="F13:Q13" si="2">IF(AND(F11="",F12=""),"",IF(AND(F11=0,F12=0),0,F11/F12))</f>
        <v/>
      </c>
      <c r="G13" s="237" t="str">
        <f t="shared" si="2"/>
        <v/>
      </c>
      <c r="H13" s="237" t="str">
        <f t="shared" si="2"/>
        <v/>
      </c>
      <c r="I13" s="237" t="str">
        <f t="shared" si="2"/>
        <v/>
      </c>
      <c r="J13" s="237" t="str">
        <f t="shared" si="2"/>
        <v/>
      </c>
      <c r="K13" s="237" t="str">
        <f t="shared" si="2"/>
        <v/>
      </c>
      <c r="L13" s="237" t="str">
        <f t="shared" si="2"/>
        <v/>
      </c>
      <c r="M13" s="237" t="str">
        <f t="shared" si="2"/>
        <v/>
      </c>
      <c r="N13" s="237" t="str">
        <f t="shared" si="2"/>
        <v/>
      </c>
      <c r="O13" s="237" t="str">
        <f t="shared" si="2"/>
        <v/>
      </c>
      <c r="P13" s="237" t="str">
        <f t="shared" si="2"/>
        <v/>
      </c>
      <c r="Q13" s="236" t="str">
        <f t="shared" si="2"/>
        <v/>
      </c>
      <c r="R13" s="252"/>
      <c r="S13" s="251"/>
      <c r="T13" s="233"/>
    </row>
    <row r="14" spans="1:20" ht="18.75" customHeight="1" thickTop="1">
      <c r="B14" s="502"/>
      <c r="C14" s="502"/>
      <c r="D14" s="503"/>
      <c r="E14" s="250" t="s">
        <v>601</v>
      </c>
      <c r="F14" s="249"/>
      <c r="G14" s="249"/>
      <c r="H14" s="249"/>
      <c r="I14" s="249"/>
      <c r="J14" s="249"/>
      <c r="K14" s="249"/>
      <c r="L14" s="249"/>
      <c r="M14" s="249"/>
      <c r="N14" s="249"/>
      <c r="O14" s="249"/>
      <c r="P14" s="249"/>
      <c r="Q14" s="248"/>
      <c r="R14" s="247" t="str">
        <f>IF(AND(COUNT(F14:Q14)=COUNT(F15:Q15),SUM(F14:Q14)&lt;&gt;0),SUM(F14:Q14),"")</f>
        <v/>
      </c>
      <c r="S14" s="246" t="str">
        <f>IF(AND(R14="",R15=""),"",R14/R15)</f>
        <v/>
      </c>
      <c r="T14" s="245"/>
    </row>
    <row r="15" spans="1:20" ht="18.75" customHeight="1">
      <c r="B15" s="502"/>
      <c r="C15" s="502"/>
      <c r="D15" s="502"/>
      <c r="E15" s="244" t="s">
        <v>600</v>
      </c>
      <c r="F15" s="243"/>
      <c r="G15" s="243"/>
      <c r="H15" s="243"/>
      <c r="I15" s="243"/>
      <c r="J15" s="243"/>
      <c r="K15" s="243"/>
      <c r="L15" s="243"/>
      <c r="M15" s="243"/>
      <c r="N15" s="243"/>
      <c r="O15" s="243"/>
      <c r="P15" s="243"/>
      <c r="Q15" s="242"/>
      <c r="R15" s="241" t="str">
        <f>IF(AND(COUNT(F14:Q14)=COUNT(F15:Q15),SUM(F15:Q15)&lt;&gt;0),SUM(F15:Q15),"")</f>
        <v/>
      </c>
      <c r="S15" s="240"/>
      <c r="T15" s="226"/>
    </row>
    <row r="16" spans="1:20" ht="18.75" customHeight="1" thickBot="1">
      <c r="B16" s="239" t="s">
        <v>599</v>
      </c>
      <c r="C16" s="504"/>
      <c r="D16" s="504"/>
      <c r="E16" s="238" t="s">
        <v>598</v>
      </c>
      <c r="F16" s="237" t="str">
        <f t="shared" ref="F16:Q16" si="3">IF(AND(F14="",F15=""),"",IF(AND(F14=0,F15=0),0,F14/F15))</f>
        <v/>
      </c>
      <c r="G16" s="237" t="str">
        <f t="shared" si="3"/>
        <v/>
      </c>
      <c r="H16" s="237" t="str">
        <f t="shared" si="3"/>
        <v/>
      </c>
      <c r="I16" s="237" t="str">
        <f t="shared" si="3"/>
        <v/>
      </c>
      <c r="J16" s="237" t="str">
        <f t="shared" si="3"/>
        <v/>
      </c>
      <c r="K16" s="237" t="str">
        <f t="shared" si="3"/>
        <v/>
      </c>
      <c r="L16" s="237" t="str">
        <f t="shared" si="3"/>
        <v/>
      </c>
      <c r="M16" s="237" t="str">
        <f t="shared" si="3"/>
        <v/>
      </c>
      <c r="N16" s="237" t="str">
        <f t="shared" si="3"/>
        <v/>
      </c>
      <c r="O16" s="237" t="str">
        <f t="shared" si="3"/>
        <v/>
      </c>
      <c r="P16" s="237" t="str">
        <f t="shared" si="3"/>
        <v/>
      </c>
      <c r="Q16" s="236" t="str">
        <f t="shared" si="3"/>
        <v/>
      </c>
      <c r="R16" s="235"/>
      <c r="S16" s="234"/>
      <c r="T16" s="233"/>
    </row>
    <row r="17" spans="2:20" ht="33" customHeight="1" thickTop="1" thickBot="1">
      <c r="B17" s="232"/>
      <c r="C17" s="231"/>
      <c r="D17" s="231"/>
      <c r="E17" s="230" t="s">
        <v>597</v>
      </c>
      <c r="F17" s="229">
        <f t="shared" ref="F17:Q17" si="4">IF(AND(F7="",F10="",F13="",F16=""),"",IF(OR(ISNUMBER(F7),ISNUMBER(F10),ISNUMBER(F13),ISNUMBER(F16)),SUM(F7,F10,F13,F16)))</f>
        <v>126.96774193548387</v>
      </c>
      <c r="G17" s="229">
        <f t="shared" si="4"/>
        <v>136.32258064516128</v>
      </c>
      <c r="H17" s="229">
        <f t="shared" si="4"/>
        <v>133.73333333333332</v>
      </c>
      <c r="I17" s="229">
        <f t="shared" si="4"/>
        <v>133.90322580645162</v>
      </c>
      <c r="J17" s="229">
        <f t="shared" si="4"/>
        <v>137.7741935483871</v>
      </c>
      <c r="K17" s="229">
        <f t="shared" si="4"/>
        <v>136.06666666666666</v>
      </c>
      <c r="L17" s="229">
        <f t="shared" si="4"/>
        <v>132.84375</v>
      </c>
      <c r="M17" s="229">
        <f t="shared" si="4"/>
        <v>131.6</v>
      </c>
      <c r="N17" s="229">
        <f t="shared" si="4"/>
        <v>136.12903225806451</v>
      </c>
      <c r="O17" s="229">
        <f t="shared" si="4"/>
        <v>146.2258064516129</v>
      </c>
      <c r="P17" s="229">
        <f t="shared" si="4"/>
        <v>132.25</v>
      </c>
      <c r="Q17" s="229">
        <f t="shared" si="4"/>
        <v>133.09677419354838</v>
      </c>
      <c r="R17" s="228">
        <f>IF(COUNT(R5,R8,R11,R14)&lt;&gt;0,SUM(R5,R8,R11,R14),"")</f>
        <v>49459</v>
      </c>
      <c r="S17" s="227">
        <f>IF(COUNT(S5,S8,S11,S14)&lt;&gt;0,SUM(S5,S8,S11,S14),"")</f>
        <v>134.76566757493188</v>
      </c>
      <c r="T17" s="226"/>
    </row>
  </sheetData>
  <sheetProtection insertColumns="0" insertRows="0"/>
  <mergeCells count="19">
    <mergeCell ref="T3:T4"/>
    <mergeCell ref="B5:B6"/>
    <mergeCell ref="B8:B9"/>
    <mergeCell ref="C5:C7"/>
    <mergeCell ref="C8:C10"/>
    <mergeCell ref="D5:D7"/>
    <mergeCell ref="D8:D10"/>
    <mergeCell ref="B3:B4"/>
    <mergeCell ref="C3:C4"/>
    <mergeCell ref="D3:D4"/>
    <mergeCell ref="S3:S4"/>
    <mergeCell ref="F3:Q3"/>
    <mergeCell ref="R3:R4"/>
    <mergeCell ref="B11:B12"/>
    <mergeCell ref="B14:B15"/>
    <mergeCell ref="C11:C13"/>
    <mergeCell ref="C14:C16"/>
    <mergeCell ref="D11:D13"/>
    <mergeCell ref="D14:D16"/>
  </mergeCells>
  <phoneticPr fontId="4"/>
  <dataValidations count="2">
    <dataValidation type="whole" allowBlank="1" showInputMessage="1" showErrorMessage="1" sqref="F6:Q6 F12:Q12 F9:Q9 F15:Q15" xr:uid="{00000000-0002-0000-1000-000001000000}">
      <formula1>0</formula1>
      <formula2>100000</formula2>
    </dataValidation>
    <dataValidation type="decimal" allowBlank="1" showInputMessage="1" showErrorMessage="1" sqref="F5:Q5 F11:Q11 F8:Q8 F14:Q14" xr:uid="{00000000-0002-0000-1000-000000000000}">
      <formula1>0</formula1>
      <formula2>10000000</formula2>
    </dataValidation>
  </dataValidations>
  <pageMargins left="0.7" right="0.7" top="0.75" bottom="0.75" header="0.3" footer="0.3"/>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cols>
    <col min="1" max="1" width="8.6328125" customWidth="1"/>
  </cols>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zoomScale="70" zoomScaleNormal="70" workbookViewId="0">
      <selection sqref="A1:B1"/>
    </sheetView>
  </sheetViews>
  <sheetFormatPr defaultColWidth="8.7265625" defaultRowHeight="16" outlineLevelRow="1" outlineLevelCol="1"/>
  <cols>
    <col min="1" max="1" width="8.6328125" style="268" customWidth="1"/>
    <col min="2" max="2" width="66.26953125" style="268" customWidth="1"/>
    <col min="3" max="3" width="5.90625" style="268" customWidth="1"/>
    <col min="4" max="4" width="7" style="280" hidden="1" customWidth="1" outlineLevel="1"/>
    <col min="5" max="5" width="7.90625" style="11" hidden="1" customWidth="1" outlineLevel="1"/>
    <col min="6" max="6" width="53.90625" style="280" hidden="1" customWidth="1" outlineLevel="1"/>
    <col min="7" max="7" width="8.90625" style="268" collapsed="1"/>
    <col min="8" max="16384" width="8.7265625" style="268"/>
  </cols>
  <sheetData>
    <row r="1" spans="1:6" ht="24.75" customHeight="1">
      <c r="A1" s="356" t="s">
        <v>461</v>
      </c>
      <c r="B1" s="356"/>
      <c r="C1" s="267"/>
      <c r="D1" s="357" t="s">
        <v>262</v>
      </c>
      <c r="E1" s="358"/>
      <c r="F1" s="359"/>
    </row>
    <row r="2" spans="1:6" ht="15" customHeight="1">
      <c r="A2" s="360" t="s">
        <v>272</v>
      </c>
      <c r="B2" s="361"/>
      <c r="D2" s="269" t="s">
        <v>148</v>
      </c>
      <c r="E2" s="270"/>
      <c r="F2" s="270"/>
    </row>
    <row r="3" spans="1:6" ht="15" customHeight="1">
      <c r="A3" s="271" t="s">
        <v>314</v>
      </c>
      <c r="B3" s="272" t="s">
        <v>323</v>
      </c>
      <c r="D3" s="273"/>
      <c r="E3" s="274"/>
      <c r="F3" s="270"/>
    </row>
    <row r="4" spans="1:6" ht="13.15" customHeight="1">
      <c r="A4" s="271" t="s">
        <v>315</v>
      </c>
      <c r="B4" s="272" t="s">
        <v>290</v>
      </c>
      <c r="D4" s="273"/>
      <c r="E4" s="274"/>
      <c r="F4" s="270"/>
    </row>
    <row r="5" spans="1:6">
      <c r="A5" s="271" t="s">
        <v>316</v>
      </c>
      <c r="B5" s="275" t="s">
        <v>312</v>
      </c>
      <c r="D5" s="273"/>
      <c r="E5" s="276" t="s">
        <v>70</v>
      </c>
      <c r="F5" s="277" t="s">
        <v>210</v>
      </c>
    </row>
    <row r="6" spans="1:6">
      <c r="A6" s="271" t="s">
        <v>317</v>
      </c>
      <c r="B6" s="275" t="s">
        <v>313</v>
      </c>
      <c r="D6" s="273"/>
      <c r="E6" s="276" t="s">
        <v>71</v>
      </c>
      <c r="F6" s="277" t="s">
        <v>211</v>
      </c>
    </row>
    <row r="7" spans="1:6">
      <c r="A7" s="271" t="s">
        <v>318</v>
      </c>
      <c r="B7" s="275" t="s">
        <v>234</v>
      </c>
      <c r="D7" s="273"/>
      <c r="E7" s="276" t="s">
        <v>72</v>
      </c>
      <c r="F7" s="277" t="s">
        <v>73</v>
      </c>
    </row>
    <row r="8" spans="1:6">
      <c r="A8" s="271" t="s">
        <v>319</v>
      </c>
      <c r="B8" s="275" t="s">
        <v>289</v>
      </c>
      <c r="D8" s="273"/>
      <c r="E8" s="276" t="s">
        <v>74</v>
      </c>
      <c r="F8" s="277" t="s">
        <v>75</v>
      </c>
    </row>
    <row r="9" spans="1:6">
      <c r="A9" s="271" t="s">
        <v>320</v>
      </c>
      <c r="B9" s="275" t="s">
        <v>75</v>
      </c>
      <c r="D9" s="273"/>
      <c r="E9" s="276" t="s">
        <v>76</v>
      </c>
      <c r="F9" s="277" t="s">
        <v>77</v>
      </c>
    </row>
    <row r="10" spans="1:6">
      <c r="A10" s="271" t="s">
        <v>321</v>
      </c>
      <c r="B10" s="275" t="s">
        <v>270</v>
      </c>
      <c r="D10" s="273"/>
      <c r="E10" s="276" t="s">
        <v>108</v>
      </c>
      <c r="F10" s="277" t="s">
        <v>109</v>
      </c>
    </row>
    <row r="11" spans="1:6">
      <c r="A11" s="271" t="s">
        <v>322</v>
      </c>
      <c r="B11" s="275" t="s">
        <v>126</v>
      </c>
      <c r="D11" s="273"/>
      <c r="E11" s="276"/>
      <c r="F11" s="277"/>
    </row>
    <row r="12" spans="1:6">
      <c r="D12" s="273"/>
      <c r="E12" s="276" t="s">
        <v>112</v>
      </c>
      <c r="F12" s="277" t="s">
        <v>206</v>
      </c>
    </row>
    <row r="13" spans="1:6" hidden="1" outlineLevel="1">
      <c r="A13" s="273" t="s">
        <v>271</v>
      </c>
      <c r="B13" s="270"/>
      <c r="D13" s="273" t="s">
        <v>149</v>
      </c>
      <c r="E13" s="276"/>
      <c r="F13" s="270"/>
    </row>
    <row r="14" spans="1:6" hidden="1" outlineLevel="1">
      <c r="A14" s="271" t="s">
        <v>273</v>
      </c>
      <c r="B14" s="275" t="s">
        <v>107</v>
      </c>
      <c r="D14" s="273"/>
      <c r="E14" s="276" t="s">
        <v>78</v>
      </c>
      <c r="F14" s="277" t="s">
        <v>79</v>
      </c>
    </row>
    <row r="15" spans="1:6" hidden="1" outlineLevel="1">
      <c r="A15" s="271" t="s">
        <v>274</v>
      </c>
      <c r="B15" s="275" t="s">
        <v>109</v>
      </c>
      <c r="D15" s="273"/>
      <c r="E15" s="276" t="s">
        <v>80</v>
      </c>
      <c r="F15" s="277" t="s">
        <v>81</v>
      </c>
    </row>
    <row r="16" spans="1:6" hidden="1" outlineLevel="1">
      <c r="A16" s="271" t="s">
        <v>275</v>
      </c>
      <c r="B16" s="275" t="s">
        <v>110</v>
      </c>
      <c r="D16" s="273"/>
      <c r="E16" s="276" t="s">
        <v>82</v>
      </c>
      <c r="F16" s="277" t="s">
        <v>83</v>
      </c>
    </row>
    <row r="17" spans="1:6" hidden="1" outlineLevel="1">
      <c r="A17" s="271" t="s">
        <v>276</v>
      </c>
      <c r="B17" s="275" t="s">
        <v>111</v>
      </c>
      <c r="D17" s="273"/>
      <c r="E17" s="276" t="s">
        <v>84</v>
      </c>
      <c r="F17" s="277" t="s">
        <v>85</v>
      </c>
    </row>
    <row r="18" spans="1:6" hidden="1" outlineLevel="1">
      <c r="A18" s="271" t="s">
        <v>277</v>
      </c>
      <c r="B18" s="275" t="s">
        <v>235</v>
      </c>
      <c r="D18" s="273"/>
      <c r="E18" s="276" t="s">
        <v>86</v>
      </c>
      <c r="F18" s="277" t="s">
        <v>87</v>
      </c>
    </row>
    <row r="19" spans="1:6" hidden="1" outlineLevel="1">
      <c r="A19" s="271" t="s">
        <v>278</v>
      </c>
      <c r="B19" s="275" t="s">
        <v>236</v>
      </c>
      <c r="D19" s="273"/>
      <c r="E19" s="276" t="s">
        <v>88</v>
      </c>
      <c r="F19" s="277" t="s">
        <v>89</v>
      </c>
    </row>
    <row r="20" spans="1:6" hidden="1" outlineLevel="1">
      <c r="A20" s="271" t="s">
        <v>279</v>
      </c>
      <c r="B20" s="275" t="s">
        <v>237</v>
      </c>
      <c r="D20" s="273" t="s">
        <v>150</v>
      </c>
      <c r="E20" s="276"/>
      <c r="F20" s="270"/>
    </row>
    <row r="21" spans="1:6" hidden="1" outlineLevel="1">
      <c r="A21" s="271" t="s">
        <v>280</v>
      </c>
      <c r="B21" s="275" t="s">
        <v>238</v>
      </c>
      <c r="D21" s="273"/>
      <c r="E21" s="276" t="s">
        <v>90</v>
      </c>
      <c r="F21" s="277" t="s">
        <v>91</v>
      </c>
    </row>
    <row r="22" spans="1:6" hidden="1" outlineLevel="1">
      <c r="A22" s="271" t="s">
        <v>281</v>
      </c>
      <c r="B22" s="275" t="s">
        <v>212</v>
      </c>
      <c r="D22" s="273"/>
      <c r="E22" s="276" t="s">
        <v>92</v>
      </c>
      <c r="F22" s="277" t="s">
        <v>93</v>
      </c>
    </row>
    <row r="23" spans="1:6" hidden="1" outlineLevel="1">
      <c r="A23" s="271" t="s">
        <v>282</v>
      </c>
      <c r="B23" s="275" t="s">
        <v>213</v>
      </c>
      <c r="D23" s="273"/>
      <c r="E23" s="276" t="s">
        <v>94</v>
      </c>
      <c r="F23" s="277" t="s">
        <v>95</v>
      </c>
    </row>
    <row r="24" spans="1:6" hidden="1" outlineLevel="1">
      <c r="A24" s="271" t="s">
        <v>283</v>
      </c>
      <c r="B24" s="275" t="s">
        <v>239</v>
      </c>
      <c r="D24" s="273"/>
      <c r="E24" s="276" t="s">
        <v>96</v>
      </c>
      <c r="F24" s="277" t="s">
        <v>97</v>
      </c>
    </row>
    <row r="25" spans="1:6" hidden="1" outlineLevel="1">
      <c r="A25" s="271" t="s">
        <v>284</v>
      </c>
      <c r="B25" s="275" t="s">
        <v>240</v>
      </c>
      <c r="D25" s="273"/>
      <c r="E25" s="276" t="s">
        <v>98</v>
      </c>
      <c r="F25" s="277" t="s">
        <v>99</v>
      </c>
    </row>
    <row r="26" spans="1:6" hidden="1" outlineLevel="1">
      <c r="A26" s="271" t="s">
        <v>285</v>
      </c>
      <c r="B26" s="275" t="s">
        <v>241</v>
      </c>
      <c r="D26" s="273"/>
      <c r="E26" s="276" t="s">
        <v>100</v>
      </c>
      <c r="F26" s="277" t="s">
        <v>101</v>
      </c>
    </row>
    <row r="27" spans="1:6" hidden="1" outlineLevel="1">
      <c r="A27" s="271" t="s">
        <v>286</v>
      </c>
      <c r="B27" s="275" t="s">
        <v>242</v>
      </c>
      <c r="D27" s="273"/>
      <c r="E27" s="276" t="s">
        <v>102</v>
      </c>
      <c r="F27" s="277" t="s">
        <v>103</v>
      </c>
    </row>
    <row r="28" spans="1:6" hidden="1" outlineLevel="1">
      <c r="A28" s="271" t="s">
        <v>287</v>
      </c>
      <c r="B28" s="275" t="s">
        <v>243</v>
      </c>
      <c r="D28" s="273"/>
      <c r="E28" s="276" t="s">
        <v>104</v>
      </c>
      <c r="F28" s="277" t="s">
        <v>105</v>
      </c>
    </row>
    <row r="29" spans="1:6" hidden="1" outlineLevel="1">
      <c r="A29" s="271" t="s">
        <v>288</v>
      </c>
      <c r="B29" s="275" t="s">
        <v>244</v>
      </c>
      <c r="D29" s="273" t="s">
        <v>106</v>
      </c>
      <c r="E29" s="276"/>
      <c r="F29" s="270"/>
    </row>
    <row r="30" spans="1:6" collapsed="1">
      <c r="B30" s="278"/>
      <c r="D30" s="273"/>
      <c r="E30" s="276" t="s">
        <v>113</v>
      </c>
      <c r="F30" s="277" t="s">
        <v>207</v>
      </c>
    </row>
    <row r="31" spans="1:6" collapsed="1">
      <c r="A31" s="279"/>
      <c r="D31" s="273"/>
      <c r="E31" s="276" t="s">
        <v>114</v>
      </c>
      <c r="F31" s="277" t="s">
        <v>208</v>
      </c>
    </row>
    <row r="32" spans="1:6">
      <c r="D32" s="273"/>
      <c r="E32" s="276" t="s">
        <v>115</v>
      </c>
      <c r="F32" s="277" t="s">
        <v>209</v>
      </c>
    </row>
    <row r="33" spans="4:6">
      <c r="D33" s="273"/>
      <c r="E33" s="276" t="s">
        <v>116</v>
      </c>
      <c r="F33" s="277" t="s">
        <v>212</v>
      </c>
    </row>
    <row r="34" spans="4:6">
      <c r="D34" s="273"/>
      <c r="E34" s="276" t="s">
        <v>117</v>
      </c>
      <c r="F34" s="277" t="s">
        <v>213</v>
      </c>
    </row>
    <row r="35" spans="4:6">
      <c r="D35" s="273"/>
      <c r="E35" s="276" t="s">
        <v>118</v>
      </c>
      <c r="F35" s="277" t="s">
        <v>214</v>
      </c>
    </row>
    <row r="36" spans="4:6">
      <c r="D36" s="273"/>
      <c r="E36" s="276" t="s">
        <v>119</v>
      </c>
      <c r="F36" s="277" t="s">
        <v>215</v>
      </c>
    </row>
    <row r="37" spans="4:6">
      <c r="D37" s="273"/>
      <c r="E37" s="276" t="s">
        <v>120</v>
      </c>
      <c r="F37" s="277" t="s">
        <v>216</v>
      </c>
    </row>
    <row r="38" spans="4:6">
      <c r="D38" s="273"/>
      <c r="E38" s="276" t="s">
        <v>121</v>
      </c>
      <c r="F38" s="277" t="s">
        <v>217</v>
      </c>
    </row>
    <row r="39" spans="4:6">
      <c r="D39" s="273"/>
      <c r="E39" s="276" t="s">
        <v>122</v>
      </c>
      <c r="F39" s="277" t="s">
        <v>218</v>
      </c>
    </row>
    <row r="40" spans="4:6">
      <c r="D40" s="273"/>
      <c r="E40" s="276" t="s">
        <v>123</v>
      </c>
      <c r="F40" s="277" t="s">
        <v>219</v>
      </c>
    </row>
    <row r="41" spans="4:6">
      <c r="D41" s="273" t="s">
        <v>124</v>
      </c>
      <c r="E41" s="276"/>
      <c r="F41" s="270"/>
    </row>
    <row r="42" spans="4:6">
      <c r="D42" s="273"/>
      <c r="E42" s="276" t="s">
        <v>125</v>
      </c>
      <c r="F42" s="277" t="s">
        <v>126</v>
      </c>
    </row>
    <row r="43" spans="4:6">
      <c r="D43" s="273"/>
      <c r="E43" s="276" t="s">
        <v>127</v>
      </c>
      <c r="F43" s="277" t="s">
        <v>128</v>
      </c>
    </row>
    <row r="44" spans="4:6">
      <c r="D44" s="273"/>
      <c r="E44" s="276" t="s">
        <v>129</v>
      </c>
      <c r="F44" s="277" t="s">
        <v>130</v>
      </c>
    </row>
    <row r="45" spans="4:6">
      <c r="D45" s="273"/>
      <c r="E45" s="276" t="s">
        <v>131</v>
      </c>
      <c r="F45" s="277" t="s">
        <v>132</v>
      </c>
    </row>
    <row r="46" spans="4:6">
      <c r="D46" s="273"/>
      <c r="E46" s="276" t="s">
        <v>133</v>
      </c>
      <c r="F46" s="277" t="s">
        <v>134</v>
      </c>
    </row>
    <row r="47" spans="4:6">
      <c r="D47" s="273"/>
      <c r="E47" s="276" t="s">
        <v>135</v>
      </c>
      <c r="F47" s="277" t="s">
        <v>136</v>
      </c>
    </row>
    <row r="48" spans="4:6">
      <c r="D48" s="273"/>
      <c r="E48" s="276" t="s">
        <v>137</v>
      </c>
      <c r="F48" s="277" t="s">
        <v>138</v>
      </c>
    </row>
    <row r="49" spans="4:6">
      <c r="D49" s="273" t="s">
        <v>139</v>
      </c>
      <c r="E49" s="276"/>
      <c r="F49" s="270"/>
    </row>
    <row r="50" spans="4:6" ht="26.25" customHeight="1">
      <c r="D50" s="273"/>
      <c r="E50" s="276" t="s">
        <v>140</v>
      </c>
      <c r="F50" s="277" t="s">
        <v>141</v>
      </c>
    </row>
    <row r="51" spans="4:6">
      <c r="D51" s="273"/>
      <c r="E51" s="276" t="s">
        <v>142</v>
      </c>
      <c r="F51" s="277" t="s">
        <v>143</v>
      </c>
    </row>
    <row r="52" spans="4:6">
      <c r="D52" s="273"/>
      <c r="E52" s="276" t="s">
        <v>144</v>
      </c>
      <c r="F52" s="277" t="s">
        <v>145</v>
      </c>
    </row>
    <row r="53" spans="4:6">
      <c r="D53" s="273"/>
      <c r="E53" s="276" t="s">
        <v>151</v>
      </c>
      <c r="F53" s="277" t="s">
        <v>152</v>
      </c>
    </row>
    <row r="54" spans="4:6">
      <c r="F54" s="281"/>
    </row>
    <row r="55" spans="4:6">
      <c r="F55" s="280" t="s">
        <v>265</v>
      </c>
    </row>
    <row r="57" spans="4:6">
      <c r="D57" s="280" t="s">
        <v>146</v>
      </c>
    </row>
  </sheetData>
  <mergeCells count="3">
    <mergeCell ref="A1:B1"/>
    <mergeCell ref="D1:F1"/>
    <mergeCell ref="A2:B2"/>
  </mergeCells>
  <phoneticPr fontId="4"/>
  <pageMargins left="0.70866141732283505" right="0.70866141732283505" top="0.74803149606299202" bottom="0.74803149606299202" header="0.31496062992126" footer="0.31496062992126"/>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2"/>
  <sheetViews>
    <sheetView showGridLines="0" topLeftCell="B1" zoomScale="70" zoomScaleNormal="70" zoomScaleSheetLayoutView="100" workbookViewId="0">
      <selection activeCell="B1" sqref="B1"/>
    </sheetView>
  </sheetViews>
  <sheetFormatPr defaultColWidth="9" defaultRowHeight="17.5"/>
  <cols>
    <col min="1" max="1" width="2.90625" style="290" customWidth="1"/>
    <col min="2" max="2" width="11.90625" style="290" bestFit="1" customWidth="1"/>
    <col min="3" max="3" width="39.08984375" style="290" customWidth="1"/>
    <col min="4" max="4" width="9" style="290" customWidth="1"/>
    <col min="5" max="6" width="12.7265625" style="290" customWidth="1"/>
    <col min="7" max="7" width="9" style="290" customWidth="1"/>
    <col min="8" max="9" width="9" style="290"/>
    <col min="10" max="10" width="9.7265625" style="290" bestFit="1" customWidth="1"/>
    <col min="11" max="14" width="9" style="290"/>
    <col min="15" max="15" width="11" style="290" customWidth="1"/>
    <col min="16" max="17" width="14.08984375" style="290" bestFit="1" customWidth="1"/>
    <col min="18" max="30" width="9" style="290"/>
    <col min="31" max="31" width="11" style="290" customWidth="1"/>
    <col min="32" max="44" width="9" style="290"/>
    <col min="45" max="45" width="10.08984375" style="290" customWidth="1"/>
    <col min="46" max="46" width="9" style="290"/>
    <col min="47" max="47" width="11" style="290" customWidth="1"/>
    <col min="48" max="16384" width="9" style="290"/>
  </cols>
  <sheetData>
    <row r="1" spans="2:48" s="284" customFormat="1" ht="19.5" customHeight="1">
      <c r="B1" s="282"/>
      <c r="C1" s="283" t="s">
        <v>462</v>
      </c>
    </row>
    <row r="2" spans="2:48" s="284" customFormat="1" ht="16.5" customHeight="1">
      <c r="B2" s="285"/>
      <c r="C2" s="286"/>
    </row>
    <row r="3" spans="2:48" s="284" customFormat="1" ht="33" customHeight="1">
      <c r="B3" s="287" t="s">
        <v>355</v>
      </c>
      <c r="C3" s="288" t="s">
        <v>378</v>
      </c>
    </row>
    <row r="4" spans="2:48" s="284" customFormat="1" ht="35.15" customHeight="1">
      <c r="B4" s="287" t="s">
        <v>39</v>
      </c>
      <c r="C4" s="289" t="s">
        <v>375</v>
      </c>
    </row>
    <row r="9" spans="2:48" hidden="1"/>
    <row r="10" spans="2:48" hidden="1">
      <c r="B10" s="290" t="s">
        <v>447</v>
      </c>
      <c r="C10" s="290" t="s">
        <v>449</v>
      </c>
      <c r="D10" s="290" t="s">
        <v>433</v>
      </c>
      <c r="E10" s="290" t="s">
        <v>362</v>
      </c>
      <c r="F10" s="290" t="s">
        <v>366</v>
      </c>
      <c r="G10" s="290" t="s">
        <v>291</v>
      </c>
      <c r="H10" s="290" t="s">
        <v>370</v>
      </c>
      <c r="I10" s="290" t="s">
        <v>374</v>
      </c>
      <c r="J10" s="290" t="s">
        <v>376</v>
      </c>
      <c r="K10" s="290" t="s">
        <v>377</v>
      </c>
      <c r="L10" s="290" t="s">
        <v>378</v>
      </c>
      <c r="M10" s="290" t="s">
        <v>379</v>
      </c>
      <c r="N10" s="290" t="s">
        <v>382</v>
      </c>
      <c r="O10" s="290" t="s">
        <v>292</v>
      </c>
      <c r="P10" s="290" t="s">
        <v>384</v>
      </c>
      <c r="Q10" s="290" t="s">
        <v>390</v>
      </c>
      <c r="R10" s="290" t="s">
        <v>392</v>
      </c>
      <c r="S10" s="290" t="s">
        <v>293</v>
      </c>
      <c r="T10" s="290" t="s">
        <v>396</v>
      </c>
      <c r="U10" s="290" t="s">
        <v>398</v>
      </c>
      <c r="V10" s="290" t="s">
        <v>400</v>
      </c>
      <c r="W10" s="290" t="s">
        <v>294</v>
      </c>
      <c r="X10" s="290" t="s">
        <v>295</v>
      </c>
      <c r="Y10" s="290" t="s">
        <v>296</v>
      </c>
      <c r="Z10" s="290" t="s">
        <v>434</v>
      </c>
      <c r="AA10" s="290" t="s">
        <v>406</v>
      </c>
      <c r="AB10" s="290" t="s">
        <v>297</v>
      </c>
      <c r="AC10" s="290" t="s">
        <v>409</v>
      </c>
      <c r="AD10" s="290" t="s">
        <v>435</v>
      </c>
      <c r="AE10" s="290" t="s">
        <v>436</v>
      </c>
      <c r="AF10" s="290" t="s">
        <v>298</v>
      </c>
      <c r="AG10" s="290" t="s">
        <v>437</v>
      </c>
      <c r="AH10" s="290" t="s">
        <v>299</v>
      </c>
      <c r="AI10" s="290" t="s">
        <v>414</v>
      </c>
      <c r="AJ10" s="290" t="s">
        <v>438</v>
      </c>
      <c r="AK10" s="290" t="s">
        <v>300</v>
      </c>
      <c r="AL10" s="290" t="s">
        <v>416</v>
      </c>
      <c r="AM10" s="290" t="s">
        <v>439</v>
      </c>
      <c r="AN10" s="290" t="s">
        <v>419</v>
      </c>
      <c r="AO10" s="290" t="s">
        <v>420</v>
      </c>
      <c r="AP10" s="290" t="s">
        <v>301</v>
      </c>
      <c r="AQ10" s="290" t="s">
        <v>422</v>
      </c>
      <c r="AR10" s="290" t="s">
        <v>302</v>
      </c>
      <c r="AS10" s="290" t="s">
        <v>425</v>
      </c>
      <c r="AT10" s="290" t="s">
        <v>427</v>
      </c>
      <c r="AU10" s="290" t="s">
        <v>429</v>
      </c>
      <c r="AV10" s="290" t="s">
        <v>431</v>
      </c>
    </row>
    <row r="11" spans="2:48" hidden="1">
      <c r="B11" s="290" t="s">
        <v>357</v>
      </c>
      <c r="C11" s="290" t="s">
        <v>450</v>
      </c>
      <c r="D11" s="290" t="s">
        <v>445</v>
      </c>
      <c r="E11" s="290" t="s">
        <v>363</v>
      </c>
      <c r="F11" s="290" t="s">
        <v>367</v>
      </c>
      <c r="G11" s="290" t="s">
        <v>368</v>
      </c>
      <c r="H11" s="290" t="s">
        <v>371</v>
      </c>
      <c r="I11" s="290" t="s">
        <v>375</v>
      </c>
      <c r="J11" s="290" t="s">
        <v>375</v>
      </c>
      <c r="K11" s="290" t="s">
        <v>375</v>
      </c>
      <c r="L11" s="290" t="s">
        <v>375</v>
      </c>
      <c r="M11" s="290" t="s">
        <v>380</v>
      </c>
      <c r="N11" s="290" t="s">
        <v>380</v>
      </c>
      <c r="O11" s="290" t="s">
        <v>380</v>
      </c>
      <c r="P11" s="290" t="s">
        <v>385</v>
      </c>
      <c r="Q11" s="290" t="s">
        <v>391</v>
      </c>
      <c r="R11" s="290" t="s">
        <v>393</v>
      </c>
      <c r="S11" s="290" t="s">
        <v>395</v>
      </c>
      <c r="T11" s="290" t="s">
        <v>397</v>
      </c>
      <c r="U11" s="290" t="s">
        <v>399</v>
      </c>
      <c r="V11" s="290" t="s">
        <v>401</v>
      </c>
      <c r="W11" s="290" t="s">
        <v>402</v>
      </c>
      <c r="X11" s="290" t="s">
        <v>401</v>
      </c>
      <c r="Y11" s="290" t="s">
        <v>405</v>
      </c>
      <c r="Z11" s="290" t="s">
        <v>444</v>
      </c>
      <c r="AA11" s="290" t="s">
        <v>407</v>
      </c>
      <c r="AB11" s="290" t="s">
        <v>408</v>
      </c>
      <c r="AC11" s="290" t="s">
        <v>410</v>
      </c>
      <c r="AD11" s="290" t="s">
        <v>440</v>
      </c>
      <c r="AE11" s="290" t="s">
        <v>446</v>
      </c>
      <c r="AF11" s="290" t="s">
        <v>455</v>
      </c>
      <c r="AG11" s="290" t="s">
        <v>441</v>
      </c>
      <c r="AH11" s="290" t="s">
        <v>413</v>
      </c>
      <c r="AI11" s="290" t="s">
        <v>456</v>
      </c>
      <c r="AJ11" s="290" t="s">
        <v>442</v>
      </c>
      <c r="AK11" s="290" t="s">
        <v>415</v>
      </c>
      <c r="AL11" s="290" t="s">
        <v>417</v>
      </c>
      <c r="AM11" s="290" t="s">
        <v>443</v>
      </c>
      <c r="AN11" s="290" t="s">
        <v>452</v>
      </c>
      <c r="AO11" s="290" t="s">
        <v>421</v>
      </c>
      <c r="AP11" s="290" t="s">
        <v>421</v>
      </c>
      <c r="AQ11" s="290" t="s">
        <v>423</v>
      </c>
      <c r="AR11" s="290" t="s">
        <v>424</v>
      </c>
      <c r="AS11" s="290" t="s">
        <v>426</v>
      </c>
      <c r="AT11" s="290" t="s">
        <v>428</v>
      </c>
      <c r="AU11" s="290" t="s">
        <v>430</v>
      </c>
      <c r="AV11" s="290" t="s">
        <v>432</v>
      </c>
    </row>
    <row r="12" spans="2:48" hidden="1">
      <c r="B12" s="290" t="s">
        <v>358</v>
      </c>
      <c r="C12" s="290" t="s">
        <v>360</v>
      </c>
      <c r="E12" s="290" t="s">
        <v>364</v>
      </c>
      <c r="G12" s="290" t="s">
        <v>369</v>
      </c>
      <c r="H12" s="290" t="s">
        <v>372</v>
      </c>
      <c r="M12" s="290" t="s">
        <v>381</v>
      </c>
      <c r="O12" s="290" t="s">
        <v>383</v>
      </c>
      <c r="P12" s="290" t="s">
        <v>386</v>
      </c>
      <c r="R12" s="290" t="s">
        <v>394</v>
      </c>
      <c r="W12" s="290" t="s">
        <v>403</v>
      </c>
      <c r="X12" s="290" t="s">
        <v>457</v>
      </c>
      <c r="AC12" s="290" t="s">
        <v>411</v>
      </c>
      <c r="AL12" s="290" t="s">
        <v>418</v>
      </c>
    </row>
    <row r="13" spans="2:48" hidden="1">
      <c r="B13" s="290" t="s">
        <v>359</v>
      </c>
      <c r="C13" s="290" t="s">
        <v>361</v>
      </c>
      <c r="E13" s="290" t="s">
        <v>453</v>
      </c>
      <c r="H13" s="290" t="s">
        <v>373</v>
      </c>
      <c r="O13" s="290" t="s">
        <v>448</v>
      </c>
      <c r="P13" s="290" t="s">
        <v>387</v>
      </c>
      <c r="W13" s="290" t="s">
        <v>404</v>
      </c>
      <c r="X13" s="290" t="s">
        <v>458</v>
      </c>
      <c r="AC13" s="290" t="s">
        <v>412</v>
      </c>
    </row>
    <row r="14" spans="2:48" hidden="1">
      <c r="E14" s="290" t="s">
        <v>365</v>
      </c>
      <c r="P14" s="290" t="s">
        <v>388</v>
      </c>
      <c r="AC14" s="290" t="s">
        <v>408</v>
      </c>
    </row>
    <row r="15" spans="2:48" hidden="1">
      <c r="P15" s="290" t="s">
        <v>389</v>
      </c>
    </row>
    <row r="16" spans="2:48" hidden="1"/>
    <row r="17" spans="2:49" hidden="1">
      <c r="B17" s="290" t="s">
        <v>447</v>
      </c>
      <c r="D17" s="290" t="s">
        <v>449</v>
      </c>
      <c r="E17" s="290" t="s">
        <v>433</v>
      </c>
      <c r="F17" s="290" t="s">
        <v>362</v>
      </c>
      <c r="G17" s="290" t="s">
        <v>366</v>
      </c>
      <c r="H17" s="290" t="s">
        <v>291</v>
      </c>
      <c r="I17" s="290" t="s">
        <v>370</v>
      </c>
      <c r="J17" s="290" t="s">
        <v>374</v>
      </c>
      <c r="K17" s="290" t="s">
        <v>376</v>
      </c>
      <c r="L17" s="290" t="s">
        <v>377</v>
      </c>
      <c r="M17" s="290" t="s">
        <v>378</v>
      </c>
      <c r="N17" s="290" t="s">
        <v>379</v>
      </c>
      <c r="O17" s="290" t="s">
        <v>382</v>
      </c>
      <c r="P17" s="290" t="s">
        <v>292</v>
      </c>
      <c r="Q17" s="290" t="s">
        <v>384</v>
      </c>
      <c r="R17" s="290" t="s">
        <v>390</v>
      </c>
      <c r="S17" s="290" t="s">
        <v>392</v>
      </c>
      <c r="T17" s="290" t="s">
        <v>293</v>
      </c>
      <c r="U17" s="290" t="s">
        <v>396</v>
      </c>
      <c r="V17" s="290" t="s">
        <v>398</v>
      </c>
      <c r="W17" s="290" t="s">
        <v>400</v>
      </c>
      <c r="X17" s="290" t="s">
        <v>294</v>
      </c>
      <c r="Y17" s="290" t="s">
        <v>295</v>
      </c>
      <c r="Z17" s="290" t="s">
        <v>296</v>
      </c>
      <c r="AA17" s="290" t="s">
        <v>434</v>
      </c>
      <c r="AB17" s="290" t="s">
        <v>406</v>
      </c>
      <c r="AC17" s="290" t="s">
        <v>297</v>
      </c>
      <c r="AD17" s="290" t="s">
        <v>409</v>
      </c>
      <c r="AE17" s="290" t="s">
        <v>435</v>
      </c>
      <c r="AF17" s="290" t="s">
        <v>436</v>
      </c>
      <c r="AG17" s="290" t="s">
        <v>298</v>
      </c>
      <c r="AH17" s="290" t="s">
        <v>437</v>
      </c>
      <c r="AI17" s="290" t="s">
        <v>299</v>
      </c>
      <c r="AJ17" s="290" t="s">
        <v>414</v>
      </c>
      <c r="AK17" s="290" t="s">
        <v>438</v>
      </c>
      <c r="AL17" s="290" t="s">
        <v>300</v>
      </c>
      <c r="AM17" s="290" t="s">
        <v>416</v>
      </c>
      <c r="AN17" s="290" t="s">
        <v>439</v>
      </c>
      <c r="AO17" s="290" t="s">
        <v>419</v>
      </c>
      <c r="AP17" s="290" t="s">
        <v>420</v>
      </c>
      <c r="AQ17" s="290" t="s">
        <v>301</v>
      </c>
      <c r="AR17" s="290" t="s">
        <v>422</v>
      </c>
      <c r="AS17" s="290" t="s">
        <v>302</v>
      </c>
      <c r="AT17" s="290" t="s">
        <v>425</v>
      </c>
      <c r="AU17" s="290" t="s">
        <v>427</v>
      </c>
      <c r="AV17" s="290" t="s">
        <v>429</v>
      </c>
      <c r="AW17" s="290" t="s">
        <v>431</v>
      </c>
    </row>
    <row r="18" spans="2:49" hidden="1">
      <c r="B18" s="290" t="s">
        <v>357</v>
      </c>
      <c r="D18" s="290" t="s">
        <v>450</v>
      </c>
      <c r="E18" s="290" t="s">
        <v>445</v>
      </c>
      <c r="F18" s="290" t="s">
        <v>363</v>
      </c>
      <c r="G18" s="290" t="s">
        <v>367</v>
      </c>
      <c r="H18" s="290" t="s">
        <v>368</v>
      </c>
      <c r="I18" s="290" t="s">
        <v>371</v>
      </c>
      <c r="J18" s="290" t="s">
        <v>375</v>
      </c>
      <c r="K18" s="290" t="s">
        <v>375</v>
      </c>
      <c r="L18" s="290" t="s">
        <v>375</v>
      </c>
      <c r="M18" s="290" t="s">
        <v>375</v>
      </c>
      <c r="N18" s="290" t="s">
        <v>380</v>
      </c>
      <c r="O18" s="290" t="s">
        <v>380</v>
      </c>
      <c r="P18" s="290" t="s">
        <v>380</v>
      </c>
      <c r="Q18" s="290" t="s">
        <v>385</v>
      </c>
      <c r="R18" s="290" t="s">
        <v>391</v>
      </c>
      <c r="S18" s="290" t="s">
        <v>393</v>
      </c>
      <c r="T18" s="290" t="s">
        <v>395</v>
      </c>
      <c r="U18" s="290" t="s">
        <v>397</v>
      </c>
      <c r="V18" s="290" t="s">
        <v>399</v>
      </c>
      <c r="W18" s="290" t="s">
        <v>401</v>
      </c>
      <c r="X18" s="290" t="s">
        <v>402</v>
      </c>
      <c r="Y18" s="290" t="s">
        <v>401</v>
      </c>
      <c r="Z18" s="290" t="s">
        <v>405</v>
      </c>
      <c r="AA18" s="290" t="s">
        <v>444</v>
      </c>
      <c r="AB18" s="290" t="s">
        <v>407</v>
      </c>
      <c r="AC18" s="290" t="s">
        <v>408</v>
      </c>
      <c r="AD18" s="290" t="s">
        <v>410</v>
      </c>
      <c r="AE18" s="290" t="s">
        <v>440</v>
      </c>
      <c r="AF18" s="290" t="s">
        <v>446</v>
      </c>
      <c r="AG18" s="290" t="s">
        <v>455</v>
      </c>
      <c r="AH18" s="290" t="s">
        <v>441</v>
      </c>
      <c r="AI18" s="290" t="s">
        <v>413</v>
      </c>
      <c r="AJ18" s="290" t="s">
        <v>456</v>
      </c>
      <c r="AK18" s="290" t="s">
        <v>442</v>
      </c>
      <c r="AL18" s="290" t="s">
        <v>415</v>
      </c>
      <c r="AM18" s="290" t="s">
        <v>417</v>
      </c>
      <c r="AN18" s="290" t="s">
        <v>443</v>
      </c>
      <c r="AO18" s="290" t="s">
        <v>452</v>
      </c>
      <c r="AP18" s="290" t="s">
        <v>421</v>
      </c>
      <c r="AQ18" s="290" t="s">
        <v>421</v>
      </c>
      <c r="AR18" s="290" t="s">
        <v>423</v>
      </c>
      <c r="AS18" s="290" t="s">
        <v>424</v>
      </c>
      <c r="AT18" s="290" t="s">
        <v>426</v>
      </c>
      <c r="AU18" s="290" t="s">
        <v>428</v>
      </c>
      <c r="AV18" s="290" t="s">
        <v>430</v>
      </c>
      <c r="AW18" s="290" t="s">
        <v>432</v>
      </c>
    </row>
    <row r="19" spans="2:49" hidden="1">
      <c r="B19" s="290" t="s">
        <v>358</v>
      </c>
      <c r="D19" s="290" t="s">
        <v>360</v>
      </c>
      <c r="F19" s="290" t="s">
        <v>364</v>
      </c>
      <c r="H19" s="290" t="s">
        <v>369</v>
      </c>
      <c r="I19" s="290" t="s">
        <v>372</v>
      </c>
      <c r="N19" s="290" t="s">
        <v>381</v>
      </c>
      <c r="P19" s="290" t="s">
        <v>383</v>
      </c>
      <c r="Q19" s="290" t="s">
        <v>386</v>
      </c>
      <c r="S19" s="290" t="s">
        <v>394</v>
      </c>
      <c r="X19" s="290" t="s">
        <v>403</v>
      </c>
      <c r="Y19" s="290" t="s">
        <v>457</v>
      </c>
      <c r="AD19" s="290" t="s">
        <v>411</v>
      </c>
      <c r="AM19" s="290" t="s">
        <v>418</v>
      </c>
    </row>
    <row r="20" spans="2:49" hidden="1">
      <c r="B20" s="290" t="s">
        <v>359</v>
      </c>
      <c r="D20" s="290" t="s">
        <v>361</v>
      </c>
      <c r="F20" s="290" t="s">
        <v>453</v>
      </c>
      <c r="I20" s="290" t="s">
        <v>373</v>
      </c>
      <c r="P20" s="290" t="s">
        <v>448</v>
      </c>
      <c r="Q20" s="290" t="s">
        <v>387</v>
      </c>
      <c r="X20" s="290" t="s">
        <v>404</v>
      </c>
      <c r="Y20" s="290" t="s">
        <v>458</v>
      </c>
      <c r="AD20" s="290" t="s">
        <v>412</v>
      </c>
    </row>
    <row r="21" spans="2:49" hidden="1">
      <c r="F21" s="290" t="s">
        <v>365</v>
      </c>
      <c r="Q21" s="290" t="s">
        <v>388</v>
      </c>
      <c r="AD21" s="290" t="s">
        <v>408</v>
      </c>
    </row>
    <row r="22" spans="2:49" hidden="1">
      <c r="Q22" s="290" t="s">
        <v>389</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1"/>
  <sheetViews>
    <sheetView showGridLines="0" topLeftCell="B1" zoomScale="70" zoomScaleNormal="70" zoomScaleSheetLayoutView="80" workbookViewId="0">
      <selection activeCell="B1" sqref="B1"/>
    </sheetView>
  </sheetViews>
  <sheetFormatPr defaultColWidth="9" defaultRowHeight="14.5"/>
  <cols>
    <col min="1" max="1" width="2.26953125" style="55" hidden="1" customWidth="1"/>
    <col min="2" max="2" width="7.36328125" style="57" customWidth="1"/>
    <col min="3" max="3" width="21.36328125" style="57" customWidth="1"/>
    <col min="4" max="4" width="28.90625" style="57" customWidth="1"/>
    <col min="5" max="5" width="30.90625" style="57" customWidth="1"/>
    <col min="6" max="6" width="22.7265625" style="57" customWidth="1"/>
    <col min="7" max="16384" width="9" style="57"/>
  </cols>
  <sheetData>
    <row r="1" spans="1:248" ht="17.5">
      <c r="B1" s="56" t="s">
        <v>324</v>
      </c>
    </row>
    <row r="2" spans="1:248" s="58" customFormat="1">
      <c r="A2" s="55"/>
      <c r="B2" s="60"/>
      <c r="C2" s="59"/>
      <c r="D2" s="59"/>
    </row>
    <row r="3" spans="1:248" ht="16.5" customHeight="1">
      <c r="B3" s="380" t="s">
        <v>39</v>
      </c>
      <c r="C3" s="381"/>
      <c r="D3" s="382" t="str">
        <f>IF(ｼｰﾄ0!C4="","",ｼｰﾄ0!C3&amp;(ｼｰﾄ0!C4))</f>
        <v>埼玉県関東平野</v>
      </c>
      <c r="E3" s="382"/>
      <c r="F3" s="382"/>
      <c r="IN3" s="58">
        <v>1</v>
      </c>
    </row>
    <row r="4" spans="1:248" ht="54" customHeight="1">
      <c r="B4" s="380" t="s">
        <v>40</v>
      </c>
      <c r="C4" s="381"/>
      <c r="D4" s="61" t="s">
        <v>327</v>
      </c>
      <c r="E4" s="62" t="s">
        <v>454</v>
      </c>
      <c r="F4" s="63" t="s">
        <v>328</v>
      </c>
    </row>
    <row r="5" spans="1:248" ht="26.15" customHeight="1">
      <c r="B5" s="383" t="s">
        <v>56</v>
      </c>
      <c r="C5" s="383"/>
      <c r="D5" s="64" t="s">
        <v>576</v>
      </c>
      <c r="E5" s="64" t="s">
        <v>577</v>
      </c>
      <c r="F5" s="65" t="s">
        <v>574</v>
      </c>
    </row>
    <row r="6" spans="1:248" ht="26.15" customHeight="1">
      <c r="B6" s="384" t="s">
        <v>194</v>
      </c>
      <c r="C6" s="384"/>
      <c r="D6" s="67" t="s">
        <v>580</v>
      </c>
      <c r="E6" s="67" t="s">
        <v>579</v>
      </c>
      <c r="F6" s="68" t="s">
        <v>578</v>
      </c>
    </row>
    <row r="7" spans="1:248" ht="25" customHeight="1">
      <c r="B7" s="369" t="s">
        <v>43</v>
      </c>
      <c r="C7" s="369"/>
      <c r="D7" s="67" t="s">
        <v>581</v>
      </c>
      <c r="E7" s="67" t="s">
        <v>581</v>
      </c>
      <c r="F7" s="68" t="s">
        <v>575</v>
      </c>
    </row>
    <row r="8" spans="1:248" ht="27" customHeight="1">
      <c r="B8" s="370" t="s">
        <v>173</v>
      </c>
      <c r="C8" s="371"/>
      <c r="D8" s="67" t="s">
        <v>584</v>
      </c>
      <c r="E8" s="67" t="s">
        <v>585</v>
      </c>
      <c r="F8" s="68" t="s">
        <v>588</v>
      </c>
    </row>
    <row r="9" spans="1:248" ht="26.25" customHeight="1">
      <c r="B9" s="372" t="s">
        <v>333</v>
      </c>
      <c r="C9" s="373"/>
      <c r="D9" s="67" t="s">
        <v>584</v>
      </c>
      <c r="E9" s="69" t="s">
        <v>583</v>
      </c>
      <c r="F9" s="68" t="s">
        <v>582</v>
      </c>
    </row>
    <row r="10" spans="1:248" ht="30" customHeight="1">
      <c r="B10" s="372" t="s">
        <v>460</v>
      </c>
      <c r="C10" s="374"/>
      <c r="D10" s="27"/>
      <c r="E10" s="70" t="s">
        <v>589</v>
      </c>
      <c r="F10" s="27"/>
    </row>
    <row r="11" spans="1:248" ht="29.25" customHeight="1">
      <c r="B11" s="375" t="s">
        <v>57</v>
      </c>
      <c r="C11" s="71" t="s">
        <v>175</v>
      </c>
      <c r="D11" s="72">
        <v>183.99</v>
      </c>
      <c r="E11" s="72">
        <v>145.33000000000001</v>
      </c>
      <c r="F11" s="73">
        <v>10.47</v>
      </c>
    </row>
    <row r="12" spans="1:248" ht="30" customHeight="1">
      <c r="B12" s="375"/>
      <c r="C12" s="74" t="s">
        <v>174</v>
      </c>
      <c r="D12" s="75"/>
      <c r="E12" s="72">
        <v>4</v>
      </c>
      <c r="F12" s="75"/>
    </row>
    <row r="13" spans="1:248" ht="30.75" customHeight="1">
      <c r="B13" s="375"/>
      <c r="C13" s="71" t="s">
        <v>334</v>
      </c>
      <c r="D13" s="75"/>
      <c r="E13" s="75"/>
      <c r="F13" s="73">
        <v>1</v>
      </c>
    </row>
    <row r="14" spans="1:248" ht="19.5" customHeight="1">
      <c r="B14" s="376"/>
      <c r="C14" s="66" t="s">
        <v>55</v>
      </c>
      <c r="D14" s="76">
        <v>0.1</v>
      </c>
      <c r="E14" s="76">
        <v>1.3</v>
      </c>
      <c r="F14" s="77">
        <v>0.7</v>
      </c>
    </row>
    <row r="15" spans="1:248" ht="19.5" customHeight="1">
      <c r="B15" s="376"/>
      <c r="C15" s="66" t="s">
        <v>227</v>
      </c>
      <c r="D15" s="76">
        <v>0.14000000000000001</v>
      </c>
      <c r="E15" s="76">
        <v>0.32</v>
      </c>
      <c r="F15" s="77">
        <v>-0.37</v>
      </c>
    </row>
    <row r="16" spans="1:248" ht="19.5" customHeight="1">
      <c r="B16" s="376"/>
      <c r="C16" s="66" t="s">
        <v>59</v>
      </c>
      <c r="D16" s="76">
        <v>-0.09</v>
      </c>
      <c r="E16" s="78">
        <v>-0.09</v>
      </c>
      <c r="F16" s="77">
        <v>0.64</v>
      </c>
    </row>
    <row r="17" spans="1:6" ht="19.5" customHeight="1">
      <c r="B17" s="376"/>
      <c r="C17" s="66" t="s">
        <v>61</v>
      </c>
      <c r="D17" s="76">
        <v>0.41</v>
      </c>
      <c r="E17" s="76">
        <v>1.37</v>
      </c>
      <c r="F17" s="77">
        <v>-0.22</v>
      </c>
    </row>
    <row r="18" spans="1:6" ht="19.5" customHeight="1">
      <c r="B18" s="376"/>
      <c r="C18" s="66" t="s">
        <v>60</v>
      </c>
      <c r="D18" s="76">
        <v>0.64</v>
      </c>
      <c r="E18" s="76">
        <v>0.77</v>
      </c>
      <c r="F18" s="77">
        <v>0.38</v>
      </c>
    </row>
    <row r="19" spans="1:6" ht="19.5" customHeight="1">
      <c r="B19" s="376"/>
      <c r="C19" s="66" t="s">
        <v>155</v>
      </c>
      <c r="D19" s="76">
        <v>-7.0000000000000007E-2</v>
      </c>
      <c r="E19" s="76">
        <v>1.62</v>
      </c>
      <c r="F19" s="77">
        <v>1.4</v>
      </c>
    </row>
    <row r="20" spans="1:6" ht="19.5" customHeight="1">
      <c r="B20" s="376"/>
      <c r="C20" s="79" t="s">
        <v>228</v>
      </c>
      <c r="D20" s="76">
        <v>0.03</v>
      </c>
      <c r="E20" s="76">
        <v>0.96</v>
      </c>
      <c r="F20" s="77">
        <v>-0.15</v>
      </c>
    </row>
    <row r="21" spans="1:6" ht="19.5" customHeight="1">
      <c r="B21" s="376"/>
      <c r="C21" s="79" t="s">
        <v>246</v>
      </c>
      <c r="D21" s="76">
        <v>-7.0000000000000007E-2</v>
      </c>
      <c r="E21" s="76">
        <v>0</v>
      </c>
      <c r="F21" s="77">
        <v>0.23</v>
      </c>
    </row>
    <row r="22" spans="1:6" ht="19.5" customHeight="1">
      <c r="B22" s="376"/>
      <c r="C22" s="79" t="s">
        <v>336</v>
      </c>
      <c r="D22" s="76">
        <v>-0.38</v>
      </c>
      <c r="E22" s="76">
        <v>0.56999999999999995</v>
      </c>
      <c r="F22" s="77">
        <v>-0.55000000000000004</v>
      </c>
    </row>
    <row r="23" spans="1:6" ht="19.5" customHeight="1">
      <c r="B23" s="377"/>
      <c r="C23" s="79" t="s">
        <v>344</v>
      </c>
      <c r="D23" s="76">
        <v>-0.14000000000000001</v>
      </c>
      <c r="E23" s="76">
        <v>0.85</v>
      </c>
      <c r="F23" s="77">
        <v>0.98</v>
      </c>
    </row>
    <row r="24" spans="1:6" s="81" customFormat="1" ht="12" customHeight="1">
      <c r="A24" s="80"/>
      <c r="C24" s="82" t="s">
        <v>205</v>
      </c>
      <c r="D24" s="378" t="s">
        <v>586</v>
      </c>
      <c r="E24" s="363"/>
      <c r="F24" s="379"/>
    </row>
    <row r="25" spans="1:6" s="81" customFormat="1" ht="12" customHeight="1">
      <c r="A25" s="80"/>
      <c r="C25" s="83"/>
      <c r="D25" s="362" t="s">
        <v>587</v>
      </c>
      <c r="E25" s="363"/>
      <c r="F25" s="364"/>
    </row>
    <row r="26" spans="1:6" s="81" customFormat="1" ht="12" customHeight="1">
      <c r="A26" s="80"/>
      <c r="C26" s="84"/>
      <c r="D26" s="362" t="s">
        <v>590</v>
      </c>
      <c r="E26" s="363"/>
      <c r="F26" s="364"/>
    </row>
    <row r="27" spans="1:6" s="81" customFormat="1" ht="12" customHeight="1">
      <c r="A27" s="80"/>
      <c r="D27" s="365"/>
      <c r="E27" s="363"/>
      <c r="F27" s="364"/>
    </row>
    <row r="28" spans="1:6" s="81" customFormat="1" ht="12" customHeight="1">
      <c r="A28" s="80"/>
      <c r="D28" s="366"/>
      <c r="E28" s="367"/>
      <c r="F28" s="368"/>
    </row>
    <row r="29" spans="1:6" s="81" customFormat="1">
      <c r="A29" s="80"/>
    </row>
    <row r="30" spans="1:6" s="81" customFormat="1">
      <c r="A30" s="80"/>
    </row>
    <row r="31" spans="1:6" s="81" customFormat="1">
      <c r="A31" s="80"/>
    </row>
    <row r="32" spans="1:6" s="81" customFormat="1">
      <c r="A32" s="80"/>
    </row>
    <row r="33" spans="1:3" s="81" customFormat="1">
      <c r="A33" s="80"/>
    </row>
    <row r="34" spans="1:3" s="81" customFormat="1">
      <c r="A34" s="80"/>
    </row>
    <row r="35" spans="1:3" s="81" customFormat="1">
      <c r="A35" s="80"/>
    </row>
    <row r="40" spans="1:3">
      <c r="C40" s="85"/>
    </row>
    <row r="41" spans="1:3">
      <c r="C41" s="85"/>
    </row>
  </sheetData>
  <sheetProtection formatCells="0"/>
  <mergeCells count="15">
    <mergeCell ref="B3:C3"/>
    <mergeCell ref="D3:F3"/>
    <mergeCell ref="B4:C4"/>
    <mergeCell ref="B5:C5"/>
    <mergeCell ref="B6:C6"/>
    <mergeCell ref="D25:F25"/>
    <mergeCell ref="D26:F26"/>
    <mergeCell ref="D27:F27"/>
    <mergeCell ref="D28:F28"/>
    <mergeCell ref="B7:C7"/>
    <mergeCell ref="B8:C8"/>
    <mergeCell ref="B9:C9"/>
    <mergeCell ref="B10:C10"/>
    <mergeCell ref="B11:B23"/>
    <mergeCell ref="D24:F24"/>
  </mergeCells>
  <phoneticPr fontId="4"/>
  <conditionalFormatting sqref="D12:D13">
    <cfRule type="expression" dxfId="4" priority="23">
      <formula>$D$5&lt;&gt;""</formula>
    </cfRule>
  </conditionalFormatting>
  <conditionalFormatting sqref="E13">
    <cfRule type="expression" dxfId="3" priority="21">
      <formula>$D$5&lt;&gt;""</formula>
    </cfRule>
  </conditionalFormatting>
  <conditionalFormatting sqref="F12">
    <cfRule type="expression" dxfId="2" priority="22">
      <formula>$D$5&lt;&gt;""</formula>
    </cfRule>
  </conditionalFormatting>
  <dataValidations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9"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9" xr:uid="{00000000-0002-0000-0500-000002000000}"/>
    <dataValidation allowBlank="1" showInputMessage="1" showErrorMessage="1" promptTitle="記入例と同じ形式で記載してください。英数半角大文字" prompt="記入例_x000a_　　　　　S50～R2_x000a_          H2～R1_x000a_" sqref="D9"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00000000-0002-0000-0500-000005000000}">
      <formula1>D12=ROUNDDOWN(D12,2)</formula1>
    </dataValidation>
    <dataValidation type="custom" allowBlank="1" showInputMessage="1" showErrorMessage="1" errorTitle="ご注意" error="沈下量の数値は、小数点第２位までご記入ください。_x000a__x000a_12.56  19.08_x000a_5.03    14.10" sqref="D11:F11 E12 F13" xr:uid="{00000000-0002-0000-0500-000006000000}">
      <formula1>D11=ROUNDDOWN(D11,2)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D23 F14:F23 E14:E15 E17:E23" xr:uid="{00000000-0002-0000-0500-000007000000}">
      <formula1>D14=ROUNDDOWN(D14,2)</formula1>
    </dataValidation>
  </dataValidations>
  <pageMargins left="0.70866141732283505" right="0.55118110236220497" top="0.70866141732283505" bottom="0.66929133858267698" header="0.511811023622047" footer="0.511811023622047"/>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I24"/>
  <sheetViews>
    <sheetView showGridLines="0" topLeftCell="B1" zoomScale="71" zoomScaleNormal="71" zoomScaleSheetLayoutView="90" workbookViewId="0">
      <selection activeCell="B1" sqref="B1"/>
    </sheetView>
  </sheetViews>
  <sheetFormatPr defaultColWidth="9" defaultRowHeight="14.5"/>
  <cols>
    <col min="1" max="1" width="2.453125" style="84" hidden="1" customWidth="1"/>
    <col min="2" max="2" width="6.90625" style="84" customWidth="1"/>
    <col min="3" max="3" width="14.26953125" style="84" customWidth="1"/>
    <col min="4" max="6" width="18.90625" style="84" customWidth="1"/>
    <col min="7" max="7" width="26.26953125" style="84" customWidth="1"/>
    <col min="8" max="8" width="23.453125" style="84" customWidth="1"/>
    <col min="9" max="9" width="24.6328125" style="84" customWidth="1"/>
    <col min="10" max="16384" width="9" style="84"/>
  </cols>
  <sheetData>
    <row r="1" spans="2:9" ht="17.5">
      <c r="B1" s="86" t="s">
        <v>325</v>
      </c>
    </row>
    <row r="2" spans="2:9" ht="18.75" customHeight="1">
      <c r="B2" s="400" t="str">
        <f>IF(ｼｰﾄ0!C4="","",ｼｰﾄ0!C3&amp;(ｼｰﾄ0!C4))</f>
        <v>埼玉県関東平野</v>
      </c>
      <c r="C2" s="400"/>
      <c r="D2" s="89"/>
      <c r="E2" s="89"/>
      <c r="F2" s="89"/>
      <c r="G2" s="89"/>
      <c r="H2" s="89"/>
      <c r="I2" s="89"/>
    </row>
    <row r="3" spans="2:9" ht="27" customHeight="1">
      <c r="B3" s="385" t="s">
        <v>196</v>
      </c>
      <c r="C3" s="386"/>
      <c r="D3" s="90" t="s">
        <v>537</v>
      </c>
      <c r="E3" s="90" t="s">
        <v>538</v>
      </c>
      <c r="F3" s="90" t="s">
        <v>539</v>
      </c>
      <c r="G3" s="90" t="s">
        <v>540</v>
      </c>
      <c r="H3" s="90" t="s">
        <v>541</v>
      </c>
      <c r="I3" s="90" t="s">
        <v>542</v>
      </c>
    </row>
    <row r="4" spans="2:9" ht="27" customHeight="1">
      <c r="B4" s="385" t="s">
        <v>192</v>
      </c>
      <c r="C4" s="386"/>
      <c r="D4" s="91" t="s">
        <v>543</v>
      </c>
      <c r="E4" s="91" t="s">
        <v>544</v>
      </c>
      <c r="F4" s="91" t="s">
        <v>545</v>
      </c>
      <c r="G4" s="91" t="s">
        <v>546</v>
      </c>
      <c r="H4" s="91" t="s">
        <v>547</v>
      </c>
      <c r="I4" s="91" t="s">
        <v>548</v>
      </c>
    </row>
    <row r="5" spans="2:9" ht="27" customHeight="1">
      <c r="B5" s="385" t="s">
        <v>26</v>
      </c>
      <c r="C5" s="386"/>
      <c r="D5" s="91">
        <v>4.1900000000000004</v>
      </c>
      <c r="E5" s="91">
        <v>7.82</v>
      </c>
      <c r="F5" s="91" t="s">
        <v>549</v>
      </c>
      <c r="G5" s="91" t="s">
        <v>550</v>
      </c>
      <c r="H5" s="91">
        <v>75.03</v>
      </c>
      <c r="I5" s="91">
        <v>9.5500000000000007</v>
      </c>
    </row>
    <row r="6" spans="2:9" ht="27" customHeight="1">
      <c r="B6" s="385" t="s">
        <v>42</v>
      </c>
      <c r="C6" s="386"/>
      <c r="D6" s="91" t="s">
        <v>551</v>
      </c>
      <c r="E6" s="91" t="s">
        <v>552</v>
      </c>
      <c r="F6" s="91" t="s">
        <v>553</v>
      </c>
      <c r="G6" s="91" t="s">
        <v>554</v>
      </c>
      <c r="H6" s="91" t="s">
        <v>555</v>
      </c>
      <c r="I6" s="91" t="s">
        <v>556</v>
      </c>
    </row>
    <row r="7" spans="2:9" ht="27" customHeight="1">
      <c r="B7" s="385" t="s">
        <v>43</v>
      </c>
      <c r="C7" s="386"/>
      <c r="D7" s="91" t="s">
        <v>557</v>
      </c>
      <c r="E7" s="91" t="s">
        <v>557</v>
      </c>
      <c r="F7" s="91" t="s">
        <v>558</v>
      </c>
      <c r="G7" s="91" t="s">
        <v>558</v>
      </c>
      <c r="H7" s="91" t="s">
        <v>557</v>
      </c>
      <c r="I7" s="91" t="s">
        <v>557</v>
      </c>
    </row>
    <row r="8" spans="2:9" ht="27" customHeight="1">
      <c r="B8" s="385" t="s">
        <v>27</v>
      </c>
      <c r="C8" s="386"/>
      <c r="D8" s="91" t="s">
        <v>559</v>
      </c>
      <c r="E8" s="91" t="s">
        <v>559</v>
      </c>
      <c r="F8" s="91" t="s">
        <v>559</v>
      </c>
      <c r="G8" s="91" t="s">
        <v>559</v>
      </c>
      <c r="H8" s="91" t="s">
        <v>559</v>
      </c>
      <c r="I8" s="91" t="s">
        <v>559</v>
      </c>
    </row>
    <row r="9" spans="2:9" ht="27" customHeight="1">
      <c r="B9" s="385" t="s">
        <v>195</v>
      </c>
      <c r="C9" s="386"/>
      <c r="D9" s="91" t="s">
        <v>560</v>
      </c>
      <c r="E9" s="91" t="s">
        <v>561</v>
      </c>
      <c r="F9" s="91" t="s">
        <v>562</v>
      </c>
      <c r="G9" s="91" t="s">
        <v>563</v>
      </c>
      <c r="H9" s="91" t="s">
        <v>564</v>
      </c>
      <c r="I9" s="91" t="s">
        <v>565</v>
      </c>
    </row>
    <row r="10" spans="2:9" ht="27" customHeight="1">
      <c r="B10" s="391" t="s">
        <v>44</v>
      </c>
      <c r="C10" s="392"/>
      <c r="D10" s="92" t="s">
        <v>566</v>
      </c>
      <c r="E10" s="92" t="s">
        <v>567</v>
      </c>
      <c r="F10" s="92" t="s">
        <v>568</v>
      </c>
      <c r="G10" s="92" t="s">
        <v>569</v>
      </c>
      <c r="H10" s="92" t="s">
        <v>570</v>
      </c>
      <c r="I10" s="92" t="s">
        <v>571</v>
      </c>
    </row>
    <row r="11" spans="2:9" ht="18.75" customHeight="1">
      <c r="B11" s="393" t="s">
        <v>25</v>
      </c>
      <c r="C11" s="90" t="s">
        <v>55</v>
      </c>
      <c r="D11" s="93">
        <v>13.48</v>
      </c>
      <c r="E11" s="93">
        <v>9.0299999999999994</v>
      </c>
      <c r="F11" s="93">
        <v>12.84</v>
      </c>
      <c r="G11" s="93">
        <v>18.73</v>
      </c>
      <c r="H11" s="93">
        <v>58.28</v>
      </c>
      <c r="I11" s="93">
        <v>21.65</v>
      </c>
    </row>
    <row r="12" spans="2:9" ht="18.75" customHeight="1">
      <c r="B12" s="394"/>
      <c r="C12" s="90" t="s">
        <v>58</v>
      </c>
      <c r="D12" s="93">
        <v>13.29</v>
      </c>
      <c r="E12" s="93">
        <v>8.74</v>
      </c>
      <c r="F12" s="93">
        <v>12.6</v>
      </c>
      <c r="G12" s="93">
        <v>18.39</v>
      </c>
      <c r="H12" s="93">
        <v>56.85</v>
      </c>
      <c r="I12" s="93">
        <v>21.79</v>
      </c>
    </row>
    <row r="13" spans="2:9" ht="18.75" customHeight="1">
      <c r="B13" s="394"/>
      <c r="C13" s="90" t="s">
        <v>197</v>
      </c>
      <c r="D13" s="93">
        <v>13.23</v>
      </c>
      <c r="E13" s="93">
        <v>8.9</v>
      </c>
      <c r="F13" s="93">
        <v>12.15</v>
      </c>
      <c r="G13" s="93">
        <v>18.32</v>
      </c>
      <c r="H13" s="93">
        <v>56.25</v>
      </c>
      <c r="I13" s="93">
        <v>20.21</v>
      </c>
    </row>
    <row r="14" spans="2:9" ht="18.75" customHeight="1">
      <c r="B14" s="394"/>
      <c r="C14" s="90" t="s">
        <v>61</v>
      </c>
      <c r="D14" s="93">
        <v>13.07</v>
      </c>
      <c r="E14" s="93">
        <v>8.84</v>
      </c>
      <c r="F14" s="93">
        <v>11.85</v>
      </c>
      <c r="G14" s="93">
        <v>18.2</v>
      </c>
      <c r="H14" s="93">
        <v>56.06</v>
      </c>
      <c r="I14" s="93">
        <v>19.809999999999999</v>
      </c>
    </row>
    <row r="15" spans="2:9" ht="18.75" customHeight="1">
      <c r="B15" s="395" t="s">
        <v>45</v>
      </c>
      <c r="C15" s="90" t="s">
        <v>60</v>
      </c>
      <c r="D15" s="93">
        <v>13.43</v>
      </c>
      <c r="E15" s="93">
        <v>9.2100000000000009</v>
      </c>
      <c r="F15" s="93">
        <v>11.56</v>
      </c>
      <c r="G15" s="93">
        <v>18.55</v>
      </c>
      <c r="H15" s="93">
        <v>55.44</v>
      </c>
      <c r="I15" s="93">
        <v>20.260000000000002</v>
      </c>
    </row>
    <row r="16" spans="2:9" ht="18.75" customHeight="1">
      <c r="B16" s="395"/>
      <c r="C16" s="90" t="s">
        <v>155</v>
      </c>
      <c r="D16" s="93">
        <v>13.44</v>
      </c>
      <c r="E16" s="93">
        <v>9.17</v>
      </c>
      <c r="F16" s="93">
        <v>11.33</v>
      </c>
      <c r="G16" s="93">
        <v>18.39</v>
      </c>
      <c r="H16" s="93">
        <v>54.67</v>
      </c>
      <c r="I16" s="93">
        <v>20.73</v>
      </c>
    </row>
    <row r="17" spans="2:9" ht="18.75" customHeight="1">
      <c r="B17" s="395"/>
      <c r="C17" s="66" t="s">
        <v>220</v>
      </c>
      <c r="D17" s="93">
        <v>12.76</v>
      </c>
      <c r="E17" s="93">
        <v>8.4600000000000009</v>
      </c>
      <c r="F17" s="93">
        <v>11.03</v>
      </c>
      <c r="G17" s="93">
        <v>17.61</v>
      </c>
      <c r="H17" s="93">
        <v>53.41</v>
      </c>
      <c r="I17" s="93">
        <v>19.68</v>
      </c>
    </row>
    <row r="18" spans="2:9" ht="18.75" customHeight="1">
      <c r="B18" s="395"/>
      <c r="C18" s="66" t="s">
        <v>246</v>
      </c>
      <c r="D18" s="93" t="s">
        <v>572</v>
      </c>
      <c r="E18" s="93">
        <v>8.2799999999999994</v>
      </c>
      <c r="F18" s="93">
        <v>10.51</v>
      </c>
      <c r="G18" s="93">
        <v>17.329999999999998</v>
      </c>
      <c r="H18" s="93">
        <v>52.01</v>
      </c>
      <c r="I18" s="93">
        <v>19.170000000000002</v>
      </c>
    </row>
    <row r="19" spans="2:9" ht="18.75" customHeight="1">
      <c r="B19" s="395"/>
      <c r="C19" s="66" t="s">
        <v>336</v>
      </c>
      <c r="D19" s="93">
        <v>12.468</v>
      </c>
      <c r="E19" s="93">
        <v>8.9766666666666666</v>
      </c>
      <c r="F19" s="93">
        <v>10.152500000000002</v>
      </c>
      <c r="G19" s="93">
        <v>17.775833333333335</v>
      </c>
      <c r="H19" s="93">
        <v>51.782500000000006</v>
      </c>
      <c r="I19" s="93">
        <v>19.387499999999999</v>
      </c>
    </row>
    <row r="20" spans="2:9" ht="18.75" customHeight="1">
      <c r="B20" s="396"/>
      <c r="C20" s="66" t="s">
        <v>344</v>
      </c>
      <c r="D20" s="93">
        <v>11.450833333333335</v>
      </c>
      <c r="E20" s="93">
        <v>7.972500000000001</v>
      </c>
      <c r="F20" s="93">
        <v>9.7583333333333346</v>
      </c>
      <c r="G20" s="93">
        <v>16.678333333333331</v>
      </c>
      <c r="H20" s="93">
        <v>50.848333333333329</v>
      </c>
      <c r="I20" s="93">
        <v>17.943333333333332</v>
      </c>
    </row>
    <row r="21" spans="2:9">
      <c r="B21" s="88"/>
      <c r="C21" s="94" t="s">
        <v>204</v>
      </c>
      <c r="D21" s="397" t="s">
        <v>573</v>
      </c>
      <c r="E21" s="398"/>
      <c r="F21" s="398"/>
      <c r="G21" s="399"/>
      <c r="H21" s="399"/>
      <c r="I21" s="379"/>
    </row>
    <row r="22" spans="2:9">
      <c r="B22" s="88"/>
      <c r="C22" s="88"/>
      <c r="D22" s="387"/>
      <c r="E22" s="388"/>
      <c r="F22" s="388"/>
      <c r="G22" s="363"/>
      <c r="H22" s="363"/>
      <c r="I22" s="364"/>
    </row>
    <row r="23" spans="2:9">
      <c r="B23" s="88"/>
      <c r="C23" s="88"/>
      <c r="D23" s="387"/>
      <c r="E23" s="388"/>
      <c r="F23" s="388"/>
      <c r="G23" s="363"/>
      <c r="H23" s="363"/>
      <c r="I23" s="364"/>
    </row>
    <row r="24" spans="2:9">
      <c r="B24" s="88"/>
      <c r="C24" s="88"/>
      <c r="D24" s="389"/>
      <c r="E24" s="390"/>
      <c r="F24" s="390"/>
      <c r="G24" s="367"/>
      <c r="H24" s="367"/>
      <c r="I24" s="368"/>
    </row>
  </sheetData>
  <sheetProtection insertColumns="0"/>
  <mergeCells count="15">
    <mergeCell ref="B2:C2"/>
    <mergeCell ref="B3:C3"/>
    <mergeCell ref="B4:C4"/>
    <mergeCell ref="B5:C5"/>
    <mergeCell ref="B6:C6"/>
    <mergeCell ref="B7:C7"/>
    <mergeCell ref="D22:I22"/>
    <mergeCell ref="D23:I23"/>
    <mergeCell ref="D24:I24"/>
    <mergeCell ref="B8:C8"/>
    <mergeCell ref="B9:C9"/>
    <mergeCell ref="B10:C10"/>
    <mergeCell ref="B11:B14"/>
    <mergeCell ref="B15:B20"/>
    <mergeCell ref="D21:I21"/>
  </mergeCells>
  <phoneticPr fontId="4"/>
  <pageMargins left="0.70866141732283505" right="0.55118110236220497" top="0.70866141732283505" bottom="0.66929133858267698" header="0.511811023622047" footer="0.511811023622047"/>
  <pageSetup paperSize="9" scale="5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tabSelected="1" zoomScale="70" zoomScaleNormal="70" zoomScaleSheetLayoutView="90" workbookViewId="0">
      <pane xSplit="1" ySplit="5" topLeftCell="B6" activePane="bottomRight" state="frozen"/>
      <selection pane="topRight" activeCell="B1" sqref="B1"/>
      <selection pane="bottomLeft" activeCell="A8" sqref="A8"/>
      <selection pane="bottomRight" activeCell="B2" sqref="B2:C2"/>
    </sheetView>
  </sheetViews>
  <sheetFormatPr defaultColWidth="9" defaultRowHeight="14.5"/>
  <cols>
    <col min="1" max="1" width="2.6328125" style="10" hidden="1" customWidth="1"/>
    <col min="2" max="2" width="16.6328125" style="10" customWidth="1"/>
    <col min="3" max="3" width="12.7265625" style="10" customWidth="1"/>
    <col min="4" max="4" width="10.36328125" style="10" customWidth="1"/>
    <col min="5" max="8" width="8.7265625" style="10" customWidth="1"/>
    <col min="9" max="12" width="12" style="10" customWidth="1"/>
    <col min="13" max="16384" width="9" style="10"/>
  </cols>
  <sheetData>
    <row r="1" spans="1:18" s="84" customFormat="1" ht="17.5">
      <c r="B1" s="86" t="s">
        <v>465</v>
      </c>
    </row>
    <row r="2" spans="1:18" s="84" customFormat="1" ht="15" thickBot="1">
      <c r="A2" s="8"/>
      <c r="B2" s="388" t="str">
        <f>IF(ｼｰﾄ0!C4="","",ｼｰﾄ0!C3&amp;(ｼｰﾄ0!C4))</f>
        <v>埼玉県関東平野</v>
      </c>
      <c r="C2" s="388"/>
      <c r="D2" s="87"/>
      <c r="E2" s="95"/>
      <c r="F2" s="95"/>
      <c r="G2" s="95"/>
      <c r="H2" s="95"/>
    </row>
    <row r="3" spans="1:18" ht="48.65" customHeight="1">
      <c r="A3" s="9"/>
      <c r="B3" s="408" t="s">
        <v>594</v>
      </c>
      <c r="C3" s="411" t="s">
        <v>233</v>
      </c>
      <c r="D3" s="96"/>
      <c r="E3" s="414" t="s">
        <v>346</v>
      </c>
      <c r="F3" s="415"/>
      <c r="G3" s="415"/>
      <c r="H3" s="416"/>
      <c r="I3" s="423" t="s">
        <v>595</v>
      </c>
      <c r="J3" s="424"/>
      <c r="K3" s="425" t="s">
        <v>596</v>
      </c>
      <c r="L3" s="426"/>
    </row>
    <row r="4" spans="1:18" ht="37.5" customHeight="1">
      <c r="A4" s="9"/>
      <c r="B4" s="409"/>
      <c r="C4" s="412"/>
      <c r="D4" s="417" t="s">
        <v>337</v>
      </c>
      <c r="E4" s="419" t="s">
        <v>6</v>
      </c>
      <c r="F4" s="421" t="s">
        <v>269</v>
      </c>
      <c r="G4" s="421" t="s">
        <v>147</v>
      </c>
      <c r="H4" s="417" t="s">
        <v>255</v>
      </c>
      <c r="I4" s="97" t="s">
        <v>304</v>
      </c>
      <c r="J4" s="98" t="s">
        <v>305</v>
      </c>
      <c r="K4" s="97" t="s">
        <v>332</v>
      </c>
      <c r="L4" s="99" t="s">
        <v>306</v>
      </c>
    </row>
    <row r="5" spans="1:18" ht="29.15" customHeight="1" thickBot="1">
      <c r="A5" s="9"/>
      <c r="B5" s="410"/>
      <c r="C5" s="413"/>
      <c r="D5" s="418"/>
      <c r="E5" s="420"/>
      <c r="F5" s="422"/>
      <c r="G5" s="422"/>
      <c r="H5" s="418"/>
      <c r="I5" s="100" t="s">
        <v>307</v>
      </c>
      <c r="J5" s="101" t="s">
        <v>310</v>
      </c>
      <c r="K5" s="102" t="s">
        <v>309</v>
      </c>
      <c r="L5" s="103" t="s">
        <v>308</v>
      </c>
    </row>
    <row r="6" spans="1:18" ht="19.5" customHeight="1" thickTop="1">
      <c r="A6" s="9">
        <f>IF(COUNTIF(E6:E65,"/")&gt;=1,1,"")</f>
        <v>1</v>
      </c>
      <c r="B6" s="115" t="s">
        <v>459</v>
      </c>
      <c r="C6" s="116"/>
      <c r="D6" s="116"/>
      <c r="E6" s="117" t="s">
        <v>591</v>
      </c>
      <c r="F6" s="117" t="s">
        <v>591</v>
      </c>
      <c r="G6" s="117" t="s">
        <v>591</v>
      </c>
      <c r="H6" s="117" t="s">
        <v>591</v>
      </c>
      <c r="I6" s="117" t="s">
        <v>256</v>
      </c>
      <c r="J6" s="117" t="s">
        <v>257</v>
      </c>
      <c r="K6" s="117" t="s">
        <v>258</v>
      </c>
      <c r="L6" s="117" t="s">
        <v>524</v>
      </c>
    </row>
    <row r="7" spans="1:18" ht="19.5" customHeight="1">
      <c r="A7" s="9">
        <f>IF(COUNTIF(E6:E65,"-")&gt;=1,2,"")</f>
        <v>2</v>
      </c>
      <c r="B7" s="115" t="s">
        <v>466</v>
      </c>
      <c r="C7" s="116"/>
      <c r="D7" s="116"/>
      <c r="E7" s="117" t="s">
        <v>591</v>
      </c>
      <c r="F7" s="117" t="s">
        <v>591</v>
      </c>
      <c r="G7" s="117" t="s">
        <v>591</v>
      </c>
      <c r="H7" s="117" t="s">
        <v>591</v>
      </c>
      <c r="I7" s="118" t="s">
        <v>256</v>
      </c>
      <c r="J7" s="119"/>
      <c r="K7" s="119" t="s">
        <v>258</v>
      </c>
      <c r="L7" s="119" t="s">
        <v>524</v>
      </c>
    </row>
    <row r="8" spans="1:18" ht="43.5">
      <c r="A8" s="9">
        <f>IF(COUNTIF(E6:E65,"#")&gt;=1,4,"")</f>
        <v>4</v>
      </c>
      <c r="B8" s="115" t="s">
        <v>467</v>
      </c>
      <c r="C8" s="116"/>
      <c r="D8" s="116"/>
      <c r="E8" s="117" t="s">
        <v>591</v>
      </c>
      <c r="F8" s="117" t="s">
        <v>591</v>
      </c>
      <c r="G8" s="117" t="s">
        <v>591</v>
      </c>
      <c r="H8" s="117" t="s">
        <v>591</v>
      </c>
      <c r="I8" s="118" t="s">
        <v>256</v>
      </c>
      <c r="J8" s="119"/>
      <c r="K8" s="119" t="s">
        <v>258</v>
      </c>
      <c r="L8" s="119"/>
    </row>
    <row r="9" spans="1:18" ht="43.5">
      <c r="A9" s="9"/>
      <c r="B9" s="115" t="s">
        <v>468</v>
      </c>
      <c r="C9" s="116"/>
      <c r="D9" s="116"/>
      <c r="E9" s="117" t="s">
        <v>591</v>
      </c>
      <c r="F9" s="117" t="s">
        <v>591</v>
      </c>
      <c r="G9" s="117" t="s">
        <v>591</v>
      </c>
      <c r="H9" s="117" t="s">
        <v>591</v>
      </c>
      <c r="I9" s="118"/>
      <c r="J9" s="119" t="s">
        <v>257</v>
      </c>
      <c r="K9" s="119" t="s">
        <v>258</v>
      </c>
      <c r="L9" s="119"/>
    </row>
    <row r="10" spans="1:18" ht="19.5" customHeight="1">
      <c r="A10" s="9">
        <f>IF(COUNTIF(F6:F65,"-")&gt;=1,2,"")</f>
        <v>2</v>
      </c>
      <c r="B10" s="115" t="s">
        <v>469</v>
      </c>
      <c r="C10" s="116"/>
      <c r="D10" s="116"/>
      <c r="E10" s="117" t="s">
        <v>591</v>
      </c>
      <c r="F10" s="117" t="s">
        <v>591</v>
      </c>
      <c r="G10" s="117" t="s">
        <v>591</v>
      </c>
      <c r="H10" s="117" t="s">
        <v>591</v>
      </c>
      <c r="I10" s="118" t="s">
        <v>256</v>
      </c>
      <c r="J10" s="119"/>
      <c r="K10" s="119" t="s">
        <v>258</v>
      </c>
      <c r="L10" s="119" t="s">
        <v>524</v>
      </c>
    </row>
    <row r="11" spans="1:18" ht="19.5" customHeight="1">
      <c r="A11" s="9">
        <f>IF(COUNTIF(F6:F65,"/")&gt;=1,1,"")</f>
        <v>1</v>
      </c>
      <c r="B11" s="115" t="s">
        <v>470</v>
      </c>
      <c r="C11" s="116"/>
      <c r="D11" s="116"/>
      <c r="E11" s="117" t="s">
        <v>591</v>
      </c>
      <c r="F11" s="117" t="s">
        <v>591</v>
      </c>
      <c r="G11" s="117" t="s">
        <v>591</v>
      </c>
      <c r="H11" s="117" t="s">
        <v>591</v>
      </c>
      <c r="I11" s="118" t="s">
        <v>256</v>
      </c>
      <c r="J11" s="119"/>
      <c r="K11" s="119" t="s">
        <v>258</v>
      </c>
      <c r="L11" s="119" t="s">
        <v>524</v>
      </c>
      <c r="R11" s="10" t="s">
        <v>464</v>
      </c>
    </row>
    <row r="12" spans="1:18" ht="19.5" customHeight="1">
      <c r="A12" s="9" t="str">
        <f>IF(COUNTIF(F6:F65,"#")&gt;=1,4,"")</f>
        <v/>
      </c>
      <c r="B12" s="115" t="s">
        <v>471</v>
      </c>
      <c r="C12" s="116"/>
      <c r="D12" s="116"/>
      <c r="E12" s="117" t="s">
        <v>591</v>
      </c>
      <c r="F12" s="117" t="s">
        <v>591</v>
      </c>
      <c r="G12" s="117" t="s">
        <v>591</v>
      </c>
      <c r="H12" s="117" t="s">
        <v>591</v>
      </c>
      <c r="I12" s="118" t="s">
        <v>256</v>
      </c>
      <c r="J12" s="119"/>
      <c r="K12" s="119" t="s">
        <v>258</v>
      </c>
      <c r="L12" s="119" t="s">
        <v>524</v>
      </c>
    </row>
    <row r="13" spans="1:18" ht="19.5" customHeight="1">
      <c r="A13" s="9"/>
      <c r="B13" s="115" t="s">
        <v>472</v>
      </c>
      <c r="C13" s="116"/>
      <c r="D13" s="116"/>
      <c r="E13" s="117" t="s">
        <v>592</v>
      </c>
      <c r="F13" s="117" t="s">
        <v>592</v>
      </c>
      <c r="G13" s="117" t="s">
        <v>592</v>
      </c>
      <c r="H13" s="117" t="s">
        <v>592</v>
      </c>
      <c r="I13" s="118"/>
      <c r="J13" s="119"/>
      <c r="K13" s="119"/>
      <c r="L13" s="119"/>
    </row>
    <row r="14" spans="1:18" ht="19.5" customHeight="1">
      <c r="A14" s="9">
        <f>IF(COUNTIF(G6:G65,"/")&gt;=1,1,"")</f>
        <v>1</v>
      </c>
      <c r="B14" s="115" t="s">
        <v>473</v>
      </c>
      <c r="C14" s="116"/>
      <c r="D14" s="116"/>
      <c r="E14" s="117">
        <v>0.2</v>
      </c>
      <c r="F14" s="117" t="s">
        <v>591</v>
      </c>
      <c r="G14" s="117" t="s">
        <v>591</v>
      </c>
      <c r="H14" s="117" t="s">
        <v>591</v>
      </c>
      <c r="I14" s="118" t="s">
        <v>256</v>
      </c>
      <c r="J14" s="119"/>
      <c r="K14" s="119" t="s">
        <v>258</v>
      </c>
      <c r="L14" s="119" t="s">
        <v>524</v>
      </c>
    </row>
    <row r="15" spans="1:18" ht="30" customHeight="1">
      <c r="A15" s="9">
        <f>IF(COUNTIF(G6:G65,"-")&gt;=1,2,"")</f>
        <v>2</v>
      </c>
      <c r="B15" s="115" t="s">
        <v>474</v>
      </c>
      <c r="C15" s="116"/>
      <c r="D15" s="116"/>
      <c r="E15" s="117" t="s">
        <v>592</v>
      </c>
      <c r="F15" s="117" t="s">
        <v>592</v>
      </c>
      <c r="G15" s="117" t="s">
        <v>592</v>
      </c>
      <c r="H15" s="117" t="s">
        <v>592</v>
      </c>
      <c r="I15" s="118"/>
      <c r="J15" s="119"/>
      <c r="K15" s="119" t="s">
        <v>258</v>
      </c>
      <c r="L15" s="119"/>
    </row>
    <row r="16" spans="1:18" ht="29">
      <c r="A16" s="9" t="str">
        <f>IF(COUNTIF(G6:G65,"#")&gt;=1,4,"")</f>
        <v/>
      </c>
      <c r="B16" s="115" t="s">
        <v>475</v>
      </c>
      <c r="C16" s="116"/>
      <c r="D16" s="116"/>
      <c r="E16" s="117" t="s">
        <v>592</v>
      </c>
      <c r="F16" s="117" t="s">
        <v>592</v>
      </c>
      <c r="G16" s="117" t="s">
        <v>592</v>
      </c>
      <c r="H16" s="117" t="s">
        <v>592</v>
      </c>
      <c r="I16" s="118"/>
      <c r="J16" s="119"/>
      <c r="K16" s="119"/>
      <c r="L16" s="119"/>
    </row>
    <row r="17" spans="1:12" ht="19.5" customHeight="1">
      <c r="A17" s="9"/>
      <c r="B17" s="115" t="s">
        <v>476</v>
      </c>
      <c r="C17" s="116"/>
      <c r="D17" s="116"/>
      <c r="E17" s="117" t="s">
        <v>592</v>
      </c>
      <c r="F17" s="117" t="s">
        <v>592</v>
      </c>
      <c r="G17" s="117" t="s">
        <v>592</v>
      </c>
      <c r="H17" s="117" t="s">
        <v>592</v>
      </c>
      <c r="I17" s="118"/>
      <c r="J17" s="119" t="s">
        <v>257</v>
      </c>
      <c r="K17" s="119" t="s">
        <v>258</v>
      </c>
      <c r="L17" s="119"/>
    </row>
    <row r="18" spans="1:12" ht="19.5" customHeight="1">
      <c r="A18" s="9">
        <f>IF(COUNTIF(H6:H65,"/")&gt;=1,1,"")</f>
        <v>1</v>
      </c>
      <c r="B18" s="115" t="s">
        <v>477</v>
      </c>
      <c r="C18" s="116"/>
      <c r="D18" s="116"/>
      <c r="E18" s="117" t="s">
        <v>591</v>
      </c>
      <c r="F18" s="117" t="s">
        <v>591</v>
      </c>
      <c r="G18" s="117" t="s">
        <v>591</v>
      </c>
      <c r="H18" s="117" t="s">
        <v>591</v>
      </c>
      <c r="I18" s="118" t="s">
        <v>256</v>
      </c>
      <c r="J18" s="119"/>
      <c r="K18" s="119" t="s">
        <v>258</v>
      </c>
      <c r="L18" s="119" t="s">
        <v>524</v>
      </c>
    </row>
    <row r="19" spans="1:12" ht="19.5" customHeight="1">
      <c r="A19" s="9">
        <f>IF(COUNTIF(H6:H65,"-")&gt;=1,2,"")</f>
        <v>2</v>
      </c>
      <c r="B19" s="115" t="s">
        <v>478</v>
      </c>
      <c r="C19" s="116"/>
      <c r="D19" s="116"/>
      <c r="E19" s="117" t="s">
        <v>591</v>
      </c>
      <c r="F19" s="117" t="s">
        <v>591</v>
      </c>
      <c r="G19" s="117" t="s">
        <v>591</v>
      </c>
      <c r="H19" s="117" t="s">
        <v>591</v>
      </c>
      <c r="I19" s="118" t="s">
        <v>256</v>
      </c>
      <c r="J19" s="119"/>
      <c r="K19" s="119" t="s">
        <v>258</v>
      </c>
      <c r="L19" s="119" t="s">
        <v>524</v>
      </c>
    </row>
    <row r="20" spans="1:12" ht="19.5" customHeight="1">
      <c r="A20" s="9" t="str">
        <f>IF(COUNTIF(H6:H65,"#")&gt;=1,4,"")</f>
        <v/>
      </c>
      <c r="B20" s="115" t="s">
        <v>479</v>
      </c>
      <c r="C20" s="116"/>
      <c r="D20" s="116"/>
      <c r="E20" s="117" t="s">
        <v>591</v>
      </c>
      <c r="F20" s="117" t="s">
        <v>591</v>
      </c>
      <c r="G20" s="117" t="s">
        <v>591</v>
      </c>
      <c r="H20" s="117" t="s">
        <v>591</v>
      </c>
      <c r="I20" s="118" t="s">
        <v>256</v>
      </c>
      <c r="J20" s="119"/>
      <c r="K20" s="119" t="s">
        <v>258</v>
      </c>
      <c r="L20" s="119" t="s">
        <v>524</v>
      </c>
    </row>
    <row r="21" spans="1:12" ht="19.5" customHeight="1">
      <c r="B21" s="115" t="s">
        <v>480</v>
      </c>
      <c r="C21" s="116"/>
      <c r="D21" s="116"/>
      <c r="E21" s="117" t="s">
        <v>591</v>
      </c>
      <c r="F21" s="117" t="s">
        <v>591</v>
      </c>
      <c r="G21" s="117" t="s">
        <v>591</v>
      </c>
      <c r="H21" s="117" t="s">
        <v>591</v>
      </c>
      <c r="I21" s="118" t="s">
        <v>256</v>
      </c>
      <c r="J21" s="119"/>
      <c r="K21" s="119" t="s">
        <v>258</v>
      </c>
      <c r="L21" s="119" t="s">
        <v>524</v>
      </c>
    </row>
    <row r="22" spans="1:12" ht="19.5" customHeight="1">
      <c r="B22" s="115" t="s">
        <v>481</v>
      </c>
      <c r="C22" s="116"/>
      <c r="D22" s="116"/>
      <c r="E22" s="117" t="s">
        <v>593</v>
      </c>
      <c r="F22" s="117" t="s">
        <v>591</v>
      </c>
      <c r="G22" s="117" t="s">
        <v>591</v>
      </c>
      <c r="H22" s="117" t="s">
        <v>591</v>
      </c>
      <c r="I22" s="118"/>
      <c r="J22" s="119" t="s">
        <v>257</v>
      </c>
      <c r="K22" s="119" t="s">
        <v>258</v>
      </c>
      <c r="L22" s="119"/>
    </row>
    <row r="23" spans="1:12" ht="19.5" customHeight="1">
      <c r="B23" s="115" t="s">
        <v>482</v>
      </c>
      <c r="C23" s="116"/>
      <c r="D23" s="116"/>
      <c r="E23" s="117" t="s">
        <v>591</v>
      </c>
      <c r="F23" s="117" t="s">
        <v>591</v>
      </c>
      <c r="G23" s="117" t="s">
        <v>591</v>
      </c>
      <c r="H23" s="117" t="s">
        <v>591</v>
      </c>
      <c r="I23" s="118" t="s">
        <v>256</v>
      </c>
      <c r="J23" s="119"/>
      <c r="K23" s="119" t="s">
        <v>258</v>
      </c>
      <c r="L23" s="119" t="s">
        <v>524</v>
      </c>
    </row>
    <row r="24" spans="1:12" ht="19.5" customHeight="1">
      <c r="B24" s="115" t="s">
        <v>483</v>
      </c>
      <c r="C24" s="116"/>
      <c r="D24" s="116"/>
      <c r="E24" s="117" t="s">
        <v>591</v>
      </c>
      <c r="F24" s="117" t="s">
        <v>591</v>
      </c>
      <c r="G24" s="117" t="s">
        <v>591</v>
      </c>
      <c r="H24" s="117" t="s">
        <v>591</v>
      </c>
      <c r="I24" s="118" t="s">
        <v>256</v>
      </c>
      <c r="J24" s="119"/>
      <c r="K24" s="119" t="s">
        <v>258</v>
      </c>
      <c r="L24" s="119" t="s">
        <v>524</v>
      </c>
    </row>
    <row r="25" spans="1:12" ht="19.5" customHeight="1">
      <c r="B25" s="115" t="s">
        <v>484</v>
      </c>
      <c r="C25" s="116"/>
      <c r="D25" s="116"/>
      <c r="E25" s="117" t="s">
        <v>591</v>
      </c>
      <c r="F25" s="117" t="s">
        <v>591</v>
      </c>
      <c r="G25" s="117" t="s">
        <v>591</v>
      </c>
      <c r="H25" s="117" t="s">
        <v>591</v>
      </c>
      <c r="I25" s="118" t="s">
        <v>256</v>
      </c>
      <c r="J25" s="119"/>
      <c r="K25" s="119" t="s">
        <v>258</v>
      </c>
      <c r="L25" s="119" t="s">
        <v>524</v>
      </c>
    </row>
    <row r="26" spans="1:12" ht="19.5" customHeight="1">
      <c r="B26" s="115" t="s">
        <v>485</v>
      </c>
      <c r="C26" s="116"/>
      <c r="D26" s="116"/>
      <c r="E26" s="117" t="s">
        <v>591</v>
      </c>
      <c r="F26" s="117" t="s">
        <v>591</v>
      </c>
      <c r="G26" s="117" t="s">
        <v>591</v>
      </c>
      <c r="H26" s="117" t="s">
        <v>591</v>
      </c>
      <c r="I26" s="118" t="s">
        <v>256</v>
      </c>
      <c r="J26" s="119"/>
      <c r="K26" s="119" t="s">
        <v>258</v>
      </c>
      <c r="L26" s="119" t="s">
        <v>524</v>
      </c>
    </row>
    <row r="27" spans="1:12" ht="19.5" customHeight="1">
      <c r="B27" s="115" t="s">
        <v>486</v>
      </c>
      <c r="C27" s="116"/>
      <c r="D27" s="116"/>
      <c r="E27" s="117" t="s">
        <v>591</v>
      </c>
      <c r="F27" s="117" t="s">
        <v>591</v>
      </c>
      <c r="G27" s="117" t="s">
        <v>591</v>
      </c>
      <c r="H27" s="117" t="s">
        <v>591</v>
      </c>
      <c r="I27" s="118" t="s">
        <v>256</v>
      </c>
      <c r="J27" s="119"/>
      <c r="K27" s="119" t="s">
        <v>258</v>
      </c>
      <c r="L27" s="119" t="s">
        <v>524</v>
      </c>
    </row>
    <row r="28" spans="1:12" ht="19.5" customHeight="1">
      <c r="B28" s="115" t="s">
        <v>487</v>
      </c>
      <c r="C28" s="116"/>
      <c r="D28" s="116"/>
      <c r="E28" s="117" t="s">
        <v>591</v>
      </c>
      <c r="F28" s="117" t="s">
        <v>591</v>
      </c>
      <c r="G28" s="117" t="s">
        <v>591</v>
      </c>
      <c r="H28" s="117" t="s">
        <v>591</v>
      </c>
      <c r="I28" s="118" t="s">
        <v>256</v>
      </c>
      <c r="J28" s="119"/>
      <c r="K28" s="119" t="s">
        <v>258</v>
      </c>
      <c r="L28" s="119" t="s">
        <v>524</v>
      </c>
    </row>
    <row r="29" spans="1:12" ht="19.5" customHeight="1">
      <c r="B29" s="115" t="s">
        <v>488</v>
      </c>
      <c r="C29" s="116"/>
      <c r="D29" s="116"/>
      <c r="E29" s="117" t="s">
        <v>591</v>
      </c>
      <c r="F29" s="117" t="s">
        <v>591</v>
      </c>
      <c r="G29" s="117" t="s">
        <v>591</v>
      </c>
      <c r="H29" s="117" t="s">
        <v>591</v>
      </c>
      <c r="I29" s="118" t="s">
        <v>256</v>
      </c>
      <c r="J29" s="119"/>
      <c r="K29" s="119" t="s">
        <v>258</v>
      </c>
      <c r="L29" s="119" t="s">
        <v>524</v>
      </c>
    </row>
    <row r="30" spans="1:12" ht="19.5" customHeight="1">
      <c r="B30" s="115" t="s">
        <v>489</v>
      </c>
      <c r="C30" s="116"/>
      <c r="D30" s="116"/>
      <c r="E30" s="117" t="s">
        <v>591</v>
      </c>
      <c r="F30" s="117" t="s">
        <v>591</v>
      </c>
      <c r="G30" s="117" t="s">
        <v>591</v>
      </c>
      <c r="H30" s="117" t="s">
        <v>591</v>
      </c>
      <c r="I30" s="118" t="s">
        <v>256</v>
      </c>
      <c r="J30" s="119"/>
      <c r="K30" s="119" t="s">
        <v>258</v>
      </c>
      <c r="L30" s="119" t="s">
        <v>524</v>
      </c>
    </row>
    <row r="31" spans="1:12" ht="19.5" customHeight="1">
      <c r="B31" s="115" t="s">
        <v>490</v>
      </c>
      <c r="C31" s="116"/>
      <c r="D31" s="116"/>
      <c r="E31" s="117" t="s">
        <v>591</v>
      </c>
      <c r="F31" s="117" t="s">
        <v>591</v>
      </c>
      <c r="G31" s="117" t="s">
        <v>591</v>
      </c>
      <c r="H31" s="117" t="s">
        <v>591</v>
      </c>
      <c r="I31" s="118" t="s">
        <v>256</v>
      </c>
      <c r="J31" s="119"/>
      <c r="K31" s="119" t="s">
        <v>258</v>
      </c>
      <c r="L31" s="119" t="s">
        <v>524</v>
      </c>
    </row>
    <row r="32" spans="1:12" ht="19.5" customHeight="1">
      <c r="B32" s="115" t="s">
        <v>491</v>
      </c>
      <c r="C32" s="116"/>
      <c r="D32" s="116"/>
      <c r="E32" s="117" t="s">
        <v>591</v>
      </c>
      <c r="F32" s="117" t="s">
        <v>591</v>
      </c>
      <c r="G32" s="117" t="s">
        <v>591</v>
      </c>
      <c r="H32" s="117" t="s">
        <v>591</v>
      </c>
      <c r="I32" s="118" t="s">
        <v>256</v>
      </c>
      <c r="J32" s="119"/>
      <c r="K32" s="119" t="s">
        <v>258</v>
      </c>
      <c r="L32" s="119" t="s">
        <v>524</v>
      </c>
    </row>
    <row r="33" spans="2:12" ht="19.5" customHeight="1">
      <c r="B33" s="115" t="s">
        <v>492</v>
      </c>
      <c r="C33" s="116"/>
      <c r="D33" s="116"/>
      <c r="E33" s="117" t="s">
        <v>591</v>
      </c>
      <c r="F33" s="117" t="s">
        <v>591</v>
      </c>
      <c r="G33" s="117" t="s">
        <v>591</v>
      </c>
      <c r="H33" s="117" t="s">
        <v>591</v>
      </c>
      <c r="I33" s="118" t="s">
        <v>256</v>
      </c>
      <c r="J33" s="119"/>
      <c r="K33" s="119" t="s">
        <v>258</v>
      </c>
      <c r="L33" s="119" t="s">
        <v>524</v>
      </c>
    </row>
    <row r="34" spans="2:12" ht="19.5" customHeight="1">
      <c r="B34" s="115" t="s">
        <v>493</v>
      </c>
      <c r="C34" s="116"/>
      <c r="D34" s="116"/>
      <c r="E34" s="117" t="s">
        <v>591</v>
      </c>
      <c r="F34" s="117" t="s">
        <v>591</v>
      </c>
      <c r="G34" s="117" t="s">
        <v>591</v>
      </c>
      <c r="H34" s="117" t="s">
        <v>591</v>
      </c>
      <c r="I34" s="118" t="s">
        <v>256</v>
      </c>
      <c r="J34" s="119"/>
      <c r="K34" s="119" t="s">
        <v>258</v>
      </c>
      <c r="L34" s="119" t="s">
        <v>524</v>
      </c>
    </row>
    <row r="35" spans="2:12" ht="19.5" customHeight="1">
      <c r="B35" s="115" t="s">
        <v>494</v>
      </c>
      <c r="C35" s="116"/>
      <c r="D35" s="116"/>
      <c r="E35" s="117" t="s">
        <v>591</v>
      </c>
      <c r="F35" s="117" t="s">
        <v>591</v>
      </c>
      <c r="G35" s="117" t="s">
        <v>591</v>
      </c>
      <c r="H35" s="117" t="s">
        <v>591</v>
      </c>
      <c r="I35" s="118" t="s">
        <v>256</v>
      </c>
      <c r="J35" s="119"/>
      <c r="K35" s="119" t="s">
        <v>258</v>
      </c>
      <c r="L35" s="119" t="s">
        <v>524</v>
      </c>
    </row>
    <row r="36" spans="2:12" ht="19.5" customHeight="1">
      <c r="B36" s="115" t="s">
        <v>495</v>
      </c>
      <c r="C36" s="116"/>
      <c r="D36" s="116"/>
      <c r="E36" s="117" t="s">
        <v>591</v>
      </c>
      <c r="F36" s="117" t="s">
        <v>591</v>
      </c>
      <c r="G36" s="117" t="s">
        <v>591</v>
      </c>
      <c r="H36" s="117" t="s">
        <v>591</v>
      </c>
      <c r="I36" s="118" t="s">
        <v>256</v>
      </c>
      <c r="J36" s="119"/>
      <c r="K36" s="119" t="s">
        <v>258</v>
      </c>
      <c r="L36" s="119" t="s">
        <v>524</v>
      </c>
    </row>
    <row r="37" spans="2:12" ht="19.5" customHeight="1">
      <c r="B37" s="115" t="s">
        <v>496</v>
      </c>
      <c r="C37" s="116"/>
      <c r="D37" s="116"/>
      <c r="E37" s="117" t="s">
        <v>591</v>
      </c>
      <c r="F37" s="117" t="s">
        <v>591</v>
      </c>
      <c r="G37" s="117" t="s">
        <v>591</v>
      </c>
      <c r="H37" s="117" t="s">
        <v>591</v>
      </c>
      <c r="I37" s="118" t="s">
        <v>256</v>
      </c>
      <c r="J37" s="119"/>
      <c r="K37" s="119" t="s">
        <v>258</v>
      </c>
      <c r="L37" s="119" t="s">
        <v>524</v>
      </c>
    </row>
    <row r="38" spans="2:12" ht="19.5" customHeight="1">
      <c r="B38" s="115" t="s">
        <v>497</v>
      </c>
      <c r="C38" s="116"/>
      <c r="D38" s="116"/>
      <c r="E38" s="117" t="s">
        <v>591</v>
      </c>
      <c r="F38" s="117" t="s">
        <v>591</v>
      </c>
      <c r="G38" s="117" t="s">
        <v>591</v>
      </c>
      <c r="H38" s="117" t="s">
        <v>591</v>
      </c>
      <c r="I38" s="118" t="s">
        <v>256</v>
      </c>
      <c r="J38" s="119"/>
      <c r="K38" s="119" t="s">
        <v>258</v>
      </c>
      <c r="L38" s="119" t="s">
        <v>524</v>
      </c>
    </row>
    <row r="39" spans="2:12" ht="19.5" customHeight="1">
      <c r="B39" s="115" t="s">
        <v>498</v>
      </c>
      <c r="C39" s="116"/>
      <c r="D39" s="116"/>
      <c r="E39" s="117" t="s">
        <v>591</v>
      </c>
      <c r="F39" s="117" t="s">
        <v>591</v>
      </c>
      <c r="G39" s="117" t="s">
        <v>591</v>
      </c>
      <c r="H39" s="117" t="s">
        <v>591</v>
      </c>
      <c r="I39" s="118" t="s">
        <v>256</v>
      </c>
      <c r="J39" s="119"/>
      <c r="K39" s="119" t="s">
        <v>258</v>
      </c>
      <c r="L39" s="119" t="s">
        <v>524</v>
      </c>
    </row>
    <row r="40" spans="2:12" ht="19.5" customHeight="1">
      <c r="B40" s="115" t="s">
        <v>499</v>
      </c>
      <c r="C40" s="116"/>
      <c r="D40" s="116"/>
      <c r="E40" s="117" t="s">
        <v>591</v>
      </c>
      <c r="F40" s="117" t="s">
        <v>591</v>
      </c>
      <c r="G40" s="117" t="s">
        <v>591</v>
      </c>
      <c r="H40" s="117" t="s">
        <v>591</v>
      </c>
      <c r="I40" s="118" t="s">
        <v>256</v>
      </c>
      <c r="J40" s="119"/>
      <c r="K40" s="119" t="s">
        <v>258</v>
      </c>
      <c r="L40" s="119" t="s">
        <v>524</v>
      </c>
    </row>
    <row r="41" spans="2:12" ht="19.5" customHeight="1">
      <c r="B41" s="115" t="s">
        <v>500</v>
      </c>
      <c r="C41" s="116"/>
      <c r="D41" s="116"/>
      <c r="E41" s="117" t="s">
        <v>591</v>
      </c>
      <c r="F41" s="117" t="s">
        <v>591</v>
      </c>
      <c r="G41" s="117" t="s">
        <v>591</v>
      </c>
      <c r="H41" s="117" t="s">
        <v>591</v>
      </c>
      <c r="I41" s="118" t="s">
        <v>256</v>
      </c>
      <c r="J41" s="119"/>
      <c r="K41" s="119" t="s">
        <v>258</v>
      </c>
      <c r="L41" s="119" t="s">
        <v>524</v>
      </c>
    </row>
    <row r="42" spans="2:12" ht="19.5" customHeight="1">
      <c r="B42" s="115" t="s">
        <v>501</v>
      </c>
      <c r="C42" s="116"/>
      <c r="D42" s="116"/>
      <c r="E42" s="117" t="s">
        <v>591</v>
      </c>
      <c r="F42" s="117" t="s">
        <v>591</v>
      </c>
      <c r="G42" s="117" t="s">
        <v>591</v>
      </c>
      <c r="H42" s="117" t="s">
        <v>591</v>
      </c>
      <c r="I42" s="118" t="s">
        <v>256</v>
      </c>
      <c r="J42" s="119"/>
      <c r="K42" s="119" t="s">
        <v>258</v>
      </c>
      <c r="L42" s="119" t="s">
        <v>524</v>
      </c>
    </row>
    <row r="43" spans="2:12" ht="19.5" customHeight="1">
      <c r="B43" s="115" t="s">
        <v>502</v>
      </c>
      <c r="C43" s="116"/>
      <c r="D43" s="116"/>
      <c r="E43" s="117" t="s">
        <v>592</v>
      </c>
      <c r="F43" s="117" t="s">
        <v>592</v>
      </c>
      <c r="G43" s="117" t="s">
        <v>592</v>
      </c>
      <c r="H43" s="117" t="s">
        <v>592</v>
      </c>
      <c r="I43" s="118"/>
      <c r="J43" s="119" t="s">
        <v>257</v>
      </c>
      <c r="K43" s="119" t="s">
        <v>258</v>
      </c>
      <c r="L43" s="119" t="s">
        <v>524</v>
      </c>
    </row>
    <row r="44" spans="2:12" ht="19.5" customHeight="1">
      <c r="B44" s="115" t="s">
        <v>503</v>
      </c>
      <c r="C44" s="116"/>
      <c r="D44" s="116"/>
      <c r="E44" s="117" t="s">
        <v>591</v>
      </c>
      <c r="F44" s="117" t="s">
        <v>591</v>
      </c>
      <c r="G44" s="117" t="s">
        <v>591</v>
      </c>
      <c r="H44" s="117" t="s">
        <v>591</v>
      </c>
      <c r="I44" s="118" t="s">
        <v>256</v>
      </c>
      <c r="J44" s="119"/>
      <c r="K44" s="119" t="s">
        <v>258</v>
      </c>
      <c r="L44" s="119" t="s">
        <v>524</v>
      </c>
    </row>
    <row r="45" spans="2:12" ht="19.5" customHeight="1">
      <c r="B45" s="115" t="s">
        <v>504</v>
      </c>
      <c r="C45" s="116"/>
      <c r="D45" s="116"/>
      <c r="E45" s="117" t="s">
        <v>591</v>
      </c>
      <c r="F45" s="117" t="s">
        <v>591</v>
      </c>
      <c r="G45" s="117" t="s">
        <v>591</v>
      </c>
      <c r="H45" s="117" t="s">
        <v>591</v>
      </c>
      <c r="I45" s="118" t="s">
        <v>256</v>
      </c>
      <c r="J45" s="119"/>
      <c r="K45" s="119" t="s">
        <v>258</v>
      </c>
      <c r="L45" s="119" t="s">
        <v>524</v>
      </c>
    </row>
    <row r="46" spans="2:12" ht="19.5" customHeight="1">
      <c r="B46" s="115" t="s">
        <v>505</v>
      </c>
      <c r="C46" s="116"/>
      <c r="D46" s="116"/>
      <c r="E46" s="117" t="s">
        <v>591</v>
      </c>
      <c r="F46" s="117" t="s">
        <v>591</v>
      </c>
      <c r="G46" s="117" t="s">
        <v>591</v>
      </c>
      <c r="H46" s="117" t="s">
        <v>591</v>
      </c>
      <c r="I46" s="118" t="s">
        <v>256</v>
      </c>
      <c r="J46" s="119"/>
      <c r="K46" s="119" t="s">
        <v>258</v>
      </c>
      <c r="L46" s="119" t="s">
        <v>524</v>
      </c>
    </row>
    <row r="47" spans="2:12" ht="19.5" customHeight="1">
      <c r="B47" s="115" t="s">
        <v>506</v>
      </c>
      <c r="C47" s="116"/>
      <c r="D47" s="116"/>
      <c r="E47" s="117" t="s">
        <v>591</v>
      </c>
      <c r="F47" s="117" t="s">
        <v>591</v>
      </c>
      <c r="G47" s="117" t="s">
        <v>591</v>
      </c>
      <c r="H47" s="117" t="s">
        <v>591</v>
      </c>
      <c r="I47" s="118" t="s">
        <v>256</v>
      </c>
      <c r="J47" s="119"/>
      <c r="K47" s="119" t="s">
        <v>258</v>
      </c>
      <c r="L47" s="119" t="s">
        <v>524</v>
      </c>
    </row>
    <row r="48" spans="2:12" ht="19.5" customHeight="1">
      <c r="B48" s="115" t="s">
        <v>507</v>
      </c>
      <c r="C48" s="116"/>
      <c r="D48" s="116"/>
      <c r="E48" s="117" t="s">
        <v>591</v>
      </c>
      <c r="F48" s="117" t="s">
        <v>591</v>
      </c>
      <c r="G48" s="117" t="s">
        <v>591</v>
      </c>
      <c r="H48" s="117" t="s">
        <v>591</v>
      </c>
      <c r="I48" s="118" t="s">
        <v>256</v>
      </c>
      <c r="J48" s="119"/>
      <c r="K48" s="119" t="s">
        <v>258</v>
      </c>
      <c r="L48" s="119" t="s">
        <v>524</v>
      </c>
    </row>
    <row r="49" spans="2:12" ht="19.5" customHeight="1">
      <c r="B49" s="115" t="s">
        <v>508</v>
      </c>
      <c r="C49" s="116"/>
      <c r="D49" s="116"/>
      <c r="E49" s="117" t="s">
        <v>592</v>
      </c>
      <c r="F49" s="117" t="s">
        <v>592</v>
      </c>
      <c r="G49" s="117" t="s">
        <v>592</v>
      </c>
      <c r="H49" s="117" t="s">
        <v>592</v>
      </c>
      <c r="I49" s="118"/>
      <c r="J49" s="119"/>
      <c r="K49" s="119"/>
      <c r="L49" s="119"/>
    </row>
    <row r="50" spans="2:12" ht="19.5" customHeight="1">
      <c r="B50" s="115" t="s">
        <v>509</v>
      </c>
      <c r="C50" s="116"/>
      <c r="D50" s="116"/>
      <c r="E50" s="117" t="s">
        <v>592</v>
      </c>
      <c r="F50" s="117" t="s">
        <v>592</v>
      </c>
      <c r="G50" s="117" t="s">
        <v>592</v>
      </c>
      <c r="H50" s="117" t="s">
        <v>592</v>
      </c>
      <c r="I50" s="118"/>
      <c r="J50" s="119"/>
      <c r="K50" s="119"/>
      <c r="L50" s="119"/>
    </row>
    <row r="51" spans="2:12" ht="19.5" customHeight="1">
      <c r="B51" s="115" t="s">
        <v>510</v>
      </c>
      <c r="C51" s="116"/>
      <c r="D51" s="116"/>
      <c r="E51" s="117" t="s">
        <v>592</v>
      </c>
      <c r="F51" s="117" t="s">
        <v>592</v>
      </c>
      <c r="G51" s="117" t="s">
        <v>592</v>
      </c>
      <c r="H51" s="117" t="s">
        <v>592</v>
      </c>
      <c r="I51" s="118"/>
      <c r="J51" s="119" t="s">
        <v>257</v>
      </c>
      <c r="K51" s="119" t="s">
        <v>258</v>
      </c>
      <c r="L51" s="119"/>
    </row>
    <row r="52" spans="2:12" ht="19.5" customHeight="1">
      <c r="B52" s="115" t="s">
        <v>511</v>
      </c>
      <c r="C52" s="116"/>
      <c r="D52" s="116"/>
      <c r="E52" s="117" t="s">
        <v>592</v>
      </c>
      <c r="F52" s="117" t="s">
        <v>592</v>
      </c>
      <c r="G52" s="117" t="s">
        <v>592</v>
      </c>
      <c r="H52" s="117" t="s">
        <v>592</v>
      </c>
      <c r="I52" s="118"/>
      <c r="J52" s="119"/>
      <c r="K52" s="119" t="s">
        <v>258</v>
      </c>
      <c r="L52" s="119"/>
    </row>
    <row r="53" spans="2:12" ht="19.5" customHeight="1">
      <c r="B53" s="115" t="s">
        <v>512</v>
      </c>
      <c r="C53" s="116"/>
      <c r="D53" s="116"/>
      <c r="E53" s="117" t="s">
        <v>592</v>
      </c>
      <c r="F53" s="117" t="s">
        <v>592</v>
      </c>
      <c r="G53" s="117" t="s">
        <v>592</v>
      </c>
      <c r="H53" s="117" t="s">
        <v>592</v>
      </c>
      <c r="I53" s="118"/>
      <c r="J53" s="119"/>
      <c r="K53" s="119"/>
      <c r="L53" s="119"/>
    </row>
    <row r="54" spans="2:12" ht="19.5" customHeight="1">
      <c r="B54" s="115" t="s">
        <v>513</v>
      </c>
      <c r="C54" s="116"/>
      <c r="D54" s="116"/>
      <c r="E54" s="117" t="s">
        <v>591</v>
      </c>
      <c r="F54" s="117" t="s">
        <v>591</v>
      </c>
      <c r="G54" s="117" t="s">
        <v>591</v>
      </c>
      <c r="H54" s="117" t="s">
        <v>591</v>
      </c>
      <c r="I54" s="118" t="s">
        <v>256</v>
      </c>
      <c r="J54" s="119"/>
      <c r="K54" s="119" t="s">
        <v>258</v>
      </c>
      <c r="L54" s="119"/>
    </row>
    <row r="55" spans="2:12" ht="19.5" customHeight="1">
      <c r="B55" s="115" t="s">
        <v>514</v>
      </c>
      <c r="C55" s="116"/>
      <c r="D55" s="116"/>
      <c r="E55" s="117" t="s">
        <v>591</v>
      </c>
      <c r="F55" s="117" t="s">
        <v>591</v>
      </c>
      <c r="G55" s="117" t="s">
        <v>591</v>
      </c>
      <c r="H55" s="117" t="s">
        <v>591</v>
      </c>
      <c r="I55" s="118" t="s">
        <v>256</v>
      </c>
      <c r="J55" s="119"/>
      <c r="K55" s="119" t="s">
        <v>258</v>
      </c>
      <c r="L55" s="119"/>
    </row>
    <row r="56" spans="2:12" ht="19.5" customHeight="1">
      <c r="B56" s="115" t="s">
        <v>515</v>
      </c>
      <c r="C56" s="116"/>
      <c r="D56" s="116"/>
      <c r="E56" s="117" t="s">
        <v>592</v>
      </c>
      <c r="F56" s="117" t="s">
        <v>592</v>
      </c>
      <c r="G56" s="117" t="s">
        <v>592</v>
      </c>
      <c r="H56" s="117" t="s">
        <v>592</v>
      </c>
      <c r="I56" s="118"/>
      <c r="J56" s="119"/>
      <c r="K56" s="119" t="s">
        <v>258</v>
      </c>
      <c r="L56" s="119"/>
    </row>
    <row r="57" spans="2:12" ht="19.5" customHeight="1">
      <c r="B57" s="115" t="s">
        <v>516</v>
      </c>
      <c r="C57" s="116"/>
      <c r="D57" s="116"/>
      <c r="E57" s="117" t="s">
        <v>592</v>
      </c>
      <c r="F57" s="117" t="s">
        <v>592</v>
      </c>
      <c r="G57" s="117" t="s">
        <v>592</v>
      </c>
      <c r="H57" s="117" t="s">
        <v>592</v>
      </c>
      <c r="I57" s="118"/>
      <c r="J57" s="119"/>
      <c r="K57" s="119"/>
      <c r="L57" s="119"/>
    </row>
    <row r="58" spans="2:12" ht="19.5" customHeight="1">
      <c r="B58" s="115" t="s">
        <v>517</v>
      </c>
      <c r="C58" s="116"/>
      <c r="D58" s="116"/>
      <c r="E58" s="117" t="s">
        <v>592</v>
      </c>
      <c r="F58" s="117" t="s">
        <v>592</v>
      </c>
      <c r="G58" s="117" t="s">
        <v>592</v>
      </c>
      <c r="H58" s="117" t="s">
        <v>592</v>
      </c>
      <c r="I58" s="118"/>
      <c r="J58" s="119"/>
      <c r="K58" s="119"/>
      <c r="L58" s="119"/>
    </row>
    <row r="59" spans="2:12" ht="19.5" customHeight="1">
      <c r="B59" s="115" t="s">
        <v>518</v>
      </c>
      <c r="C59" s="116"/>
      <c r="D59" s="116"/>
      <c r="E59" s="117" t="s">
        <v>592</v>
      </c>
      <c r="F59" s="117" t="s">
        <v>592</v>
      </c>
      <c r="G59" s="117" t="s">
        <v>592</v>
      </c>
      <c r="H59" s="117" t="s">
        <v>592</v>
      </c>
      <c r="I59" s="118"/>
      <c r="J59" s="119"/>
      <c r="K59" s="119"/>
      <c r="L59" s="119"/>
    </row>
    <row r="60" spans="2:12" ht="19.5" customHeight="1">
      <c r="B60" s="115" t="s">
        <v>519</v>
      </c>
      <c r="C60" s="116"/>
      <c r="D60" s="116"/>
      <c r="E60" s="117" t="s">
        <v>592</v>
      </c>
      <c r="F60" s="117" t="s">
        <v>592</v>
      </c>
      <c r="G60" s="117" t="s">
        <v>592</v>
      </c>
      <c r="H60" s="117" t="s">
        <v>592</v>
      </c>
      <c r="I60" s="118"/>
      <c r="J60" s="119"/>
      <c r="K60" s="119" t="s">
        <v>258</v>
      </c>
      <c r="L60" s="119"/>
    </row>
    <row r="61" spans="2:12" ht="19.5" customHeight="1">
      <c r="B61" s="115" t="s">
        <v>520</v>
      </c>
      <c r="C61" s="116"/>
      <c r="D61" s="116"/>
      <c r="E61" s="117" t="s">
        <v>592</v>
      </c>
      <c r="F61" s="117" t="s">
        <v>592</v>
      </c>
      <c r="G61" s="117" t="s">
        <v>592</v>
      </c>
      <c r="H61" s="117" t="s">
        <v>592</v>
      </c>
      <c r="I61" s="118"/>
      <c r="J61" s="119"/>
      <c r="K61" s="119"/>
      <c r="L61" s="119"/>
    </row>
    <row r="62" spans="2:12" ht="19.5" customHeight="1">
      <c r="B62" s="115" t="s">
        <v>521</v>
      </c>
      <c r="C62" s="116"/>
      <c r="D62" s="116"/>
      <c r="E62" s="117" t="s">
        <v>591</v>
      </c>
      <c r="F62" s="117" t="s">
        <v>591</v>
      </c>
      <c r="G62" s="117" t="s">
        <v>591</v>
      </c>
      <c r="H62" s="117" t="s">
        <v>591</v>
      </c>
      <c r="I62" s="118" t="s">
        <v>256</v>
      </c>
      <c r="J62" s="119"/>
      <c r="K62" s="119" t="s">
        <v>258</v>
      </c>
      <c r="L62" s="119" t="s">
        <v>524</v>
      </c>
    </row>
    <row r="63" spans="2:12" ht="19.5" customHeight="1">
      <c r="B63" s="115" t="s">
        <v>522</v>
      </c>
      <c r="C63" s="116"/>
      <c r="D63" s="116"/>
      <c r="E63" s="117" t="s">
        <v>591</v>
      </c>
      <c r="F63" s="117" t="s">
        <v>591</v>
      </c>
      <c r="G63" s="117" t="s">
        <v>591</v>
      </c>
      <c r="H63" s="117" t="s">
        <v>591</v>
      </c>
      <c r="I63" s="118" t="s">
        <v>256</v>
      </c>
      <c r="J63" s="119"/>
      <c r="K63" s="119" t="s">
        <v>258</v>
      </c>
      <c r="L63" s="119" t="s">
        <v>524</v>
      </c>
    </row>
    <row r="64" spans="2:12" ht="19.5" customHeight="1">
      <c r="B64" s="115" t="s">
        <v>523</v>
      </c>
      <c r="C64" s="116"/>
      <c r="D64" s="116"/>
      <c r="E64" s="117" t="s">
        <v>591</v>
      </c>
      <c r="F64" s="117" t="s">
        <v>591</v>
      </c>
      <c r="G64" s="117" t="s">
        <v>591</v>
      </c>
      <c r="H64" s="117" t="s">
        <v>591</v>
      </c>
      <c r="I64" s="118" t="s">
        <v>256</v>
      </c>
      <c r="J64" s="119"/>
      <c r="K64" s="119" t="s">
        <v>258</v>
      </c>
      <c r="L64" s="119" t="s">
        <v>524</v>
      </c>
    </row>
    <row r="65" spans="2:13" ht="19.5" customHeight="1">
      <c r="B65" s="115"/>
      <c r="C65" s="116"/>
      <c r="D65" s="116"/>
      <c r="E65" s="117"/>
      <c r="F65" s="117"/>
      <c r="G65" s="117"/>
      <c r="H65" s="117"/>
      <c r="I65" s="118"/>
      <c r="J65" s="119"/>
      <c r="K65" s="119"/>
      <c r="L65" s="119"/>
    </row>
    <row r="66" spans="2:13" ht="37.5" customHeight="1">
      <c r="B66" s="120"/>
      <c r="C66" s="104" t="str">
        <f>IF(COUNTA(C6:C65)&lt;&gt;0,SUM(C6:C65),"")</f>
        <v/>
      </c>
      <c r="D66" s="104" t="str">
        <f>IF(COUNTA(D6:D65)&lt;&gt;0,SUM(D6:D65),"")</f>
        <v/>
      </c>
      <c r="E66" s="104">
        <f>IF(COUNT(E6:E65)&gt;=1,SUM(E6:E65),IF(SUM(A6:A8)=1,"/",IF(SUM(A6:A8)=2,"-",IF(SUM(A6:A8)=4,"#",IF(SUM(A6:A8)=3,"/ -",IF(SUM(A6:A8)=5,"/ #",IF(SUM(A6:A8)=6,"- #",IF(SUM(A6:A8)=7,"/ - #",""))))))))</f>
        <v>0.2</v>
      </c>
      <c r="F66" s="104" t="str">
        <f>IF(COUNT(F6:F65)&gt;=1,SUM(F6:F65),IF(SUM(A10:A12)=1,"/",IF(SUM(A10:A12)=2,"-",IF(SUM(A10:A12)=4,"#",IF(SUM(A10:A12)=3,"/ -",IF(SUM(A10:A12)=5,"/ #",IF(SUM(A10:A12)=6,"- #",IF(SUM(A10:A12)=7,"/ - #",""))))))))</f>
        <v>/ -</v>
      </c>
      <c r="G66" s="104" t="str">
        <f>IF(COUNT(G6:G65)&gt;=1,SUM(G6:G65),IF(SUM(A14:A16)=1,"/",IF(SUM(A14:A16)=2,"-",IF(SUM(A14:A16)=4,"#",IF(SUM(A14:A16)=3,"/ -",IF(SUM(A14:A16)=5,"/ #",IF(SUM(A14:A16)=6,"- #",IF(SUM(A14:A16)=7,"/ - #",""))))))))</f>
        <v>/ -</v>
      </c>
      <c r="H66" s="104" t="str">
        <f>IF(COUNT(H6:H65)&gt;=1,SUM(H6:H65),IF(SUM(A18:A20)=1,"/",IF(SUM(A18:A20)=2,"-",IF(SUM(A18:A20)=4,"#",IF(SUM(A18:A20)=3,"/ -",IF(SUM(A18:A20)=5,"/ #",IF(SUM(A18:A20)=6,"- #",IF(SUM(A18:A20)=7,"/ - #",""))))))))</f>
        <v>/ -</v>
      </c>
      <c r="I66" s="401" t="str">
        <f>IF($I$78=0,"",VLOOKUP($I$78,$K$78:$L$92,2,FALSE))</f>
        <v>■ ◆ □ ◇</v>
      </c>
      <c r="J66" s="401"/>
      <c r="K66" s="401"/>
      <c r="L66" s="401"/>
    </row>
    <row r="67" spans="2:13">
      <c r="B67" s="105"/>
      <c r="C67" s="106" t="s">
        <v>204</v>
      </c>
      <c r="D67" s="107"/>
      <c r="E67" s="107"/>
      <c r="F67" s="107"/>
      <c r="G67" s="107"/>
      <c r="H67" s="108"/>
    </row>
    <row r="68" spans="2:13">
      <c r="B68" s="109"/>
      <c r="C68" s="402" t="s">
        <v>201</v>
      </c>
      <c r="D68" s="403"/>
      <c r="E68" s="403"/>
      <c r="F68" s="403"/>
      <c r="G68" s="403"/>
      <c r="H68" s="404"/>
    </row>
    <row r="69" spans="2:13">
      <c r="B69" s="110"/>
      <c r="C69" s="402" t="s">
        <v>200</v>
      </c>
      <c r="D69" s="403"/>
      <c r="E69" s="403"/>
      <c r="F69" s="403"/>
      <c r="G69" s="403"/>
      <c r="H69" s="404"/>
    </row>
    <row r="70" spans="2:13">
      <c r="B70" s="110"/>
      <c r="C70" s="405"/>
      <c r="D70" s="406"/>
      <c r="E70" s="406"/>
      <c r="F70" s="406"/>
      <c r="G70" s="406"/>
      <c r="H70" s="407"/>
    </row>
    <row r="76" spans="2:13" hidden="1"/>
    <row r="77" spans="2:13" hidden="1">
      <c r="E77" s="111" t="s">
        <v>256</v>
      </c>
      <c r="F77" s="111" t="s">
        <v>257</v>
      </c>
      <c r="G77" s="111" t="s">
        <v>258</v>
      </c>
      <c r="H77" s="112" t="s">
        <v>259</v>
      </c>
      <c r="I77" s="113"/>
      <c r="J77" s="113"/>
      <c r="K77" s="113"/>
      <c r="L77" s="113"/>
      <c r="M77" s="113"/>
    </row>
    <row r="78" spans="2:13" hidden="1">
      <c r="E78" s="114">
        <f>IF(COUNTA($I$6:$I$65)=0,0,1)</f>
        <v>1</v>
      </c>
      <c r="F78" s="114">
        <f>IF(COUNTA($J$6:$J$65)=0,0,2)</f>
        <v>2</v>
      </c>
      <c r="G78" s="114">
        <f>IF(COUNTA($K$6:$K$65)=0,0,4)</f>
        <v>4</v>
      </c>
      <c r="H78" s="114">
        <f>IF(COUNTA($L$6:$L$65)=0,0,8)</f>
        <v>8</v>
      </c>
      <c r="I78" s="114">
        <f>SUM($E$78:$H$78)</f>
        <v>15</v>
      </c>
      <c r="J78" s="113"/>
      <c r="K78" s="114">
        <v>1</v>
      </c>
      <c r="L78" s="427" t="s">
        <v>177</v>
      </c>
      <c r="M78" s="427"/>
    </row>
    <row r="79" spans="2:13" hidden="1">
      <c r="E79" s="114"/>
      <c r="F79" s="114"/>
      <c r="G79" s="114"/>
      <c r="H79" s="114"/>
      <c r="I79" s="114"/>
      <c r="J79" s="113"/>
      <c r="K79" s="114">
        <v>2</v>
      </c>
      <c r="L79" s="427" t="s">
        <v>182</v>
      </c>
      <c r="M79" s="427"/>
    </row>
    <row r="80" spans="2:13" hidden="1">
      <c r="E80" s="114"/>
      <c r="F80" s="114"/>
      <c r="G80" s="114"/>
      <c r="H80" s="114"/>
      <c r="I80" s="114"/>
      <c r="J80" s="113"/>
      <c r="K80" s="114">
        <v>3</v>
      </c>
      <c r="L80" s="427" t="s">
        <v>180</v>
      </c>
      <c r="M80" s="427"/>
    </row>
    <row r="81" spans="5:13" hidden="1">
      <c r="E81" s="114"/>
      <c r="F81" s="114"/>
      <c r="G81" s="114"/>
      <c r="H81" s="114"/>
      <c r="I81" s="114"/>
      <c r="J81" s="113"/>
      <c r="K81" s="114">
        <v>4</v>
      </c>
      <c r="L81" s="427" t="s">
        <v>178</v>
      </c>
      <c r="M81" s="427"/>
    </row>
    <row r="82" spans="5:13" hidden="1">
      <c r="E82" s="114"/>
      <c r="F82" s="114"/>
      <c r="G82" s="114"/>
      <c r="H82" s="114"/>
      <c r="I82" s="114"/>
      <c r="J82" s="113"/>
      <c r="K82" s="114">
        <v>5</v>
      </c>
      <c r="L82" s="427" t="s">
        <v>181</v>
      </c>
      <c r="M82" s="427"/>
    </row>
    <row r="83" spans="5:13" hidden="1">
      <c r="E83" s="114"/>
      <c r="F83" s="114"/>
      <c r="G83" s="114"/>
      <c r="H83" s="114"/>
      <c r="I83" s="114"/>
      <c r="J83" s="113"/>
      <c r="K83" s="114">
        <v>6</v>
      </c>
      <c r="L83" s="427" t="s">
        <v>183</v>
      </c>
      <c r="M83" s="427"/>
    </row>
    <row r="84" spans="5:13" hidden="1">
      <c r="E84" s="114"/>
      <c r="F84" s="114"/>
      <c r="G84" s="114"/>
      <c r="H84" s="114"/>
      <c r="I84" s="114"/>
      <c r="J84" s="113"/>
      <c r="K84" s="114">
        <v>7</v>
      </c>
      <c r="L84" s="427" t="s">
        <v>190</v>
      </c>
      <c r="M84" s="427"/>
    </row>
    <row r="85" spans="5:13" hidden="1">
      <c r="E85" s="114"/>
      <c r="F85" s="114"/>
      <c r="G85" s="114"/>
      <c r="H85" s="114"/>
      <c r="I85" s="114"/>
      <c r="J85" s="113"/>
      <c r="K85" s="114">
        <v>8</v>
      </c>
      <c r="L85" s="427" t="s">
        <v>179</v>
      </c>
      <c r="M85" s="427"/>
    </row>
    <row r="86" spans="5:13" hidden="1">
      <c r="E86" s="114"/>
      <c r="F86" s="114"/>
      <c r="G86" s="114"/>
      <c r="H86" s="114"/>
      <c r="I86" s="114"/>
      <c r="J86" s="113"/>
      <c r="K86" s="114">
        <v>9</v>
      </c>
      <c r="L86" s="427" t="s">
        <v>184</v>
      </c>
      <c r="M86" s="427"/>
    </row>
    <row r="87" spans="5:13" hidden="1">
      <c r="E87" s="114"/>
      <c r="F87" s="114"/>
      <c r="G87" s="114"/>
      <c r="H87" s="114"/>
      <c r="I87" s="114"/>
      <c r="J87" s="113"/>
      <c r="K87" s="114">
        <v>10</v>
      </c>
      <c r="L87" s="427" t="s">
        <v>185</v>
      </c>
      <c r="M87" s="427"/>
    </row>
    <row r="88" spans="5:13" hidden="1">
      <c r="E88" s="114"/>
      <c r="F88" s="114"/>
      <c r="G88" s="114"/>
      <c r="H88" s="114"/>
      <c r="I88" s="114"/>
      <c r="J88" s="113"/>
      <c r="K88" s="114">
        <v>11</v>
      </c>
      <c r="L88" s="427" t="s">
        <v>189</v>
      </c>
      <c r="M88" s="427"/>
    </row>
    <row r="89" spans="5:13" hidden="1">
      <c r="E89" s="114"/>
      <c r="F89" s="114"/>
      <c r="G89" s="114"/>
      <c r="H89" s="114"/>
      <c r="I89" s="114"/>
      <c r="J89" s="113"/>
      <c r="K89" s="114">
        <v>12</v>
      </c>
      <c r="L89" s="427" t="s">
        <v>186</v>
      </c>
      <c r="M89" s="427"/>
    </row>
    <row r="90" spans="5:13" hidden="1">
      <c r="E90" s="114"/>
      <c r="F90" s="114"/>
      <c r="G90" s="114"/>
      <c r="H90" s="114"/>
      <c r="I90" s="114"/>
      <c r="J90" s="113"/>
      <c r="K90" s="114">
        <v>13</v>
      </c>
      <c r="L90" s="427" t="s">
        <v>187</v>
      </c>
      <c r="M90" s="427"/>
    </row>
    <row r="91" spans="5:13" hidden="1">
      <c r="E91" s="114"/>
      <c r="F91" s="114"/>
      <c r="G91" s="114"/>
      <c r="H91" s="114"/>
      <c r="I91" s="114"/>
      <c r="J91" s="113"/>
      <c r="K91" s="114">
        <v>14</v>
      </c>
      <c r="L91" s="427" t="s">
        <v>191</v>
      </c>
      <c r="M91" s="427"/>
    </row>
    <row r="92" spans="5:13" hidden="1">
      <c r="E92" s="114"/>
      <c r="F92" s="114"/>
      <c r="G92" s="114"/>
      <c r="H92" s="114"/>
      <c r="I92" s="114"/>
      <c r="J92" s="113"/>
      <c r="K92" s="114">
        <v>15</v>
      </c>
      <c r="L92" s="427" t="s">
        <v>188</v>
      </c>
      <c r="M92" s="427"/>
    </row>
  </sheetData>
  <mergeCells count="30">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1000000}">
      <formula1>C6=ROUNDDOWN(C6,1)</formula1>
    </dataValidation>
    <dataValidation type="list" errorStyle="warning" allowBlank="1" showInputMessage="1" showErrorMessage="1" error="記号以外の文字は事情がある場合以外、入力しないでください。" sqref="L6:L65" xr:uid="{00000000-0002-0000-0700-000002000000}">
      <formula1>"◇　"</formula1>
    </dataValidation>
    <dataValidation type="list" errorStyle="warning" allowBlank="1" showInputMessage="1" showErrorMessage="1" error="記号以外の文字は事情がある場合以外、入力しないでください。" sqref="K6:K65" xr:uid="{00000000-0002-0000-0700-000003000000}">
      <formula1>"□"</formula1>
    </dataValidation>
    <dataValidation type="list" errorStyle="warning" allowBlank="1" showInputMessage="1" showErrorMessage="1" error="記号以外の文字は事情がある場合以外、入力しないでください。" sqref="J6:J65" xr:uid="{00000000-0002-0000-0700-000004000000}">
      <formula1>"◆"</formula1>
    </dataValidation>
    <dataValidation type="list" errorStyle="warning" allowBlank="1" showInputMessage="1" showErrorMessage="1" error="記号以外の文字は事情がある場合以外、入力しないでください。" sqref="I6:I65" xr:uid="{00000000-0002-0000-0700-000005000000}">
      <formula1>"■"</formula1>
    </dataValidation>
  </dataValidations>
  <pageMargins left="0.70866141732283505" right="0.55118110236220497" top="0.70866141732283505" bottom="0.66929133858267698" header="0.511811023622047" footer="0.511811023622047"/>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5"/>
  <sheetViews>
    <sheetView showGridLines="0" topLeftCell="B1" zoomScale="71" zoomScaleNormal="71" zoomScaleSheetLayoutView="85" workbookViewId="0">
      <selection activeCell="B1" sqref="B1"/>
    </sheetView>
  </sheetViews>
  <sheetFormatPr defaultColWidth="9" defaultRowHeight="14.5" outlineLevelRow="1"/>
  <cols>
    <col min="1" max="1" width="3" style="87" hidden="1" customWidth="1"/>
    <col min="2" max="2" width="13.6328125" style="87" customWidth="1"/>
    <col min="3" max="3" width="18.6328125" style="87" customWidth="1"/>
    <col min="4" max="8" width="15.6328125" style="87" customWidth="1"/>
    <col min="9" max="16384" width="9" style="87"/>
  </cols>
  <sheetData>
    <row r="1" spans="2:8" ht="19">
      <c r="B1" s="121" t="s">
        <v>326</v>
      </c>
    </row>
    <row r="2" spans="2:8" ht="20.5" customHeight="1">
      <c r="B2" s="435" t="s">
        <v>34</v>
      </c>
      <c r="C2" s="438" t="s">
        <v>20</v>
      </c>
      <c r="D2" s="435" t="s">
        <v>329</v>
      </c>
      <c r="E2" s="435"/>
      <c r="F2" s="435"/>
      <c r="G2" s="435"/>
      <c r="H2" s="435"/>
    </row>
    <row r="3" spans="2:8" ht="40" customHeight="1">
      <c r="B3" s="435"/>
      <c r="C3" s="438"/>
      <c r="D3" s="124" t="s">
        <v>21</v>
      </c>
      <c r="E3" s="124" t="s">
        <v>22</v>
      </c>
      <c r="F3" s="124" t="s">
        <v>23</v>
      </c>
      <c r="G3" s="124" t="s">
        <v>53</v>
      </c>
      <c r="H3" s="124" t="s">
        <v>24</v>
      </c>
    </row>
    <row r="4" spans="2:8" ht="28.5" customHeight="1">
      <c r="B4" s="439" t="str">
        <f>IF(OR(ｼｰﾄ0!C4="",ｼｰﾄ0!C3=""),"",ｼｰﾄ0!C3&amp;ｼｰﾄ0!C4)</f>
        <v>埼玉県関東平野</v>
      </c>
      <c r="C4" s="429" t="s">
        <v>193</v>
      </c>
      <c r="D4" s="128">
        <v>937.11699999999996</v>
      </c>
      <c r="E4" s="128">
        <v>2868</v>
      </c>
      <c r="F4" s="129">
        <v>527</v>
      </c>
      <c r="G4" s="130" t="s">
        <v>54</v>
      </c>
      <c r="H4" s="131">
        <v>44927</v>
      </c>
    </row>
    <row r="5" spans="2:8" ht="28.5" customHeight="1">
      <c r="B5" s="440"/>
      <c r="C5" s="430"/>
      <c r="D5" s="128"/>
      <c r="E5" s="128"/>
      <c r="F5" s="129"/>
      <c r="G5" s="130"/>
      <c r="H5" s="131"/>
    </row>
    <row r="6" spans="2:8" ht="28.5" customHeight="1">
      <c r="B6" s="440"/>
      <c r="C6" s="436" t="s">
        <v>35</v>
      </c>
      <c r="D6" s="128"/>
      <c r="E6" s="128"/>
      <c r="F6" s="129"/>
      <c r="G6" s="130"/>
      <c r="H6" s="131"/>
    </row>
    <row r="7" spans="2:8" ht="28.5" customHeight="1">
      <c r="B7" s="440"/>
      <c r="C7" s="437"/>
      <c r="D7" s="128"/>
      <c r="E7" s="128"/>
      <c r="F7" s="129"/>
      <c r="G7" s="130"/>
      <c r="H7" s="131"/>
    </row>
    <row r="8" spans="2:8" ht="28.5" customHeight="1">
      <c r="B8" s="440"/>
      <c r="C8" s="429" t="s">
        <v>164</v>
      </c>
      <c r="D8" s="128">
        <v>59.192999999999998</v>
      </c>
      <c r="E8" s="128"/>
      <c r="F8" s="129"/>
      <c r="G8" s="130" t="s">
        <v>54</v>
      </c>
      <c r="H8" s="131">
        <v>44927</v>
      </c>
    </row>
    <row r="9" spans="2:8" ht="28.5" customHeight="1">
      <c r="B9" s="440"/>
      <c r="C9" s="430"/>
      <c r="D9" s="128"/>
      <c r="E9" s="128"/>
      <c r="F9" s="129"/>
      <c r="G9" s="130"/>
      <c r="H9" s="131"/>
    </row>
    <row r="10" spans="2:8" ht="28.5" customHeight="1">
      <c r="B10" s="440"/>
      <c r="C10" s="429" t="s">
        <v>331</v>
      </c>
      <c r="D10" s="128"/>
      <c r="E10" s="128"/>
      <c r="F10" s="129"/>
      <c r="G10" s="130"/>
      <c r="H10" s="131"/>
    </row>
    <row r="11" spans="2:8" ht="28.5" customHeight="1">
      <c r="B11" s="441"/>
      <c r="C11" s="437"/>
      <c r="D11" s="128"/>
      <c r="E11" s="128"/>
      <c r="F11" s="129"/>
      <c r="G11" s="130"/>
      <c r="H11" s="131"/>
    </row>
    <row r="12" spans="2:8" ht="28.5" customHeight="1">
      <c r="B12" s="436" t="s">
        <v>36</v>
      </c>
      <c r="C12" s="125" t="s">
        <v>54</v>
      </c>
      <c r="D12" s="136">
        <f>IF(COUNTA(D4:D11)=0,"",SUMIFS(D4:D11,$G$4:$G$11,$C$12))</f>
        <v>996.31</v>
      </c>
      <c r="E12" s="136">
        <f t="shared" ref="E12:F12" si="0">IF(COUNTA(E4:E11)=0,"",SUMIFS(E4:E11,$G$4:$G$11,$C$12))</f>
        <v>2868</v>
      </c>
      <c r="F12" s="137">
        <f t="shared" si="0"/>
        <v>527</v>
      </c>
      <c r="G12" s="126"/>
      <c r="H12" s="126"/>
    </row>
    <row r="13" spans="2:8" ht="28.5" customHeight="1">
      <c r="B13" s="437"/>
      <c r="C13" s="125" t="s">
        <v>62</v>
      </c>
      <c r="D13" s="136">
        <f>IF(COUNTA(D4:D11)=0,"",SUMIFS(D4:D11,$G$4:$G$11,$C$13))</f>
        <v>0</v>
      </c>
      <c r="E13" s="136">
        <f>IF(COUNTA(E4:E11)=0,"",SUMIFS(E4:E11,$G$4:$G$11,$C$13))</f>
        <v>0</v>
      </c>
      <c r="F13" s="137">
        <f>IF(COUNTA(F4:F11)=0,"",SUMIFS(F4:F11,$G$4:$G$11,$C$13))</f>
        <v>0</v>
      </c>
      <c r="G13" s="126"/>
      <c r="H13" s="126"/>
    </row>
    <row r="15" spans="2:8" s="138" customFormat="1" hidden="1" outlineLevel="1">
      <c r="B15" s="138" t="s">
        <v>351</v>
      </c>
    </row>
    <row r="16" spans="2:8" ht="20.25" hidden="1" customHeight="1" outlineLevel="1">
      <c r="B16" s="428" t="s">
        <v>330</v>
      </c>
      <c r="C16" s="438" t="s">
        <v>20</v>
      </c>
      <c r="D16" s="435" t="s">
        <v>329</v>
      </c>
      <c r="E16" s="435"/>
      <c r="F16" s="435"/>
      <c r="G16" s="435"/>
      <c r="H16" s="435"/>
    </row>
    <row r="17" spans="2:8" ht="29" hidden="1" outlineLevel="1">
      <c r="B17" s="428"/>
      <c r="C17" s="438"/>
      <c r="D17" s="124" t="s">
        <v>21</v>
      </c>
      <c r="E17" s="124" t="s">
        <v>22</v>
      </c>
      <c r="F17" s="124" t="s">
        <v>23</v>
      </c>
      <c r="G17" s="124" t="s">
        <v>53</v>
      </c>
      <c r="H17" s="124" t="s">
        <v>24</v>
      </c>
    </row>
    <row r="18" spans="2:8" ht="28.5" hidden="1" customHeight="1" outlineLevel="1">
      <c r="B18" s="127"/>
      <c r="C18" s="429" t="s">
        <v>193</v>
      </c>
      <c r="D18" s="128"/>
      <c r="E18" s="128"/>
      <c r="F18" s="129"/>
      <c r="G18" s="130"/>
      <c r="H18" s="131"/>
    </row>
    <row r="19" spans="2:8" ht="28.5" hidden="1" customHeight="1" outlineLevel="1">
      <c r="B19" s="132"/>
      <c r="C19" s="430"/>
      <c r="D19" s="128"/>
      <c r="E19" s="128"/>
      <c r="F19" s="129"/>
      <c r="G19" s="130"/>
      <c r="H19" s="131"/>
    </row>
    <row r="20" spans="2:8" ht="28.5" hidden="1" customHeight="1" outlineLevel="1">
      <c r="B20" s="132"/>
      <c r="C20" s="436" t="s">
        <v>35</v>
      </c>
      <c r="D20" s="128"/>
      <c r="E20" s="128"/>
      <c r="F20" s="129"/>
      <c r="G20" s="130"/>
      <c r="H20" s="131"/>
    </row>
    <row r="21" spans="2:8" ht="28.5" hidden="1" customHeight="1" outlineLevel="1">
      <c r="B21" s="132"/>
      <c r="C21" s="437"/>
      <c r="D21" s="128"/>
      <c r="E21" s="128"/>
      <c r="F21" s="129"/>
      <c r="G21" s="130"/>
      <c r="H21" s="131"/>
    </row>
    <row r="22" spans="2:8" ht="28.5" hidden="1" customHeight="1" outlineLevel="1">
      <c r="B22" s="132"/>
      <c r="C22" s="429" t="s">
        <v>164</v>
      </c>
      <c r="D22" s="128"/>
      <c r="E22" s="128"/>
      <c r="F22" s="129"/>
      <c r="G22" s="130"/>
      <c r="H22" s="131"/>
    </row>
    <row r="23" spans="2:8" ht="28.5" hidden="1" customHeight="1" outlineLevel="1">
      <c r="B23" s="132"/>
      <c r="C23" s="430"/>
      <c r="D23" s="128"/>
      <c r="E23" s="128"/>
      <c r="F23" s="129"/>
      <c r="G23" s="130"/>
      <c r="H23" s="131"/>
    </row>
    <row r="24" spans="2:8" ht="28.5" hidden="1" customHeight="1" outlineLevel="1">
      <c r="B24" s="132"/>
      <c r="C24" s="429" t="s">
        <v>331</v>
      </c>
      <c r="D24" s="128"/>
      <c r="E24" s="128"/>
      <c r="F24" s="129"/>
      <c r="G24" s="130"/>
      <c r="H24" s="131"/>
    </row>
    <row r="25" spans="2:8" ht="28.5" hidden="1" customHeight="1" outlineLevel="1">
      <c r="B25" s="133"/>
      <c r="C25" s="437"/>
      <c r="D25" s="128"/>
      <c r="E25" s="128"/>
      <c r="F25" s="129"/>
      <c r="G25" s="130"/>
      <c r="H25" s="131"/>
    </row>
    <row r="26" spans="2:8" ht="28.5" hidden="1" customHeight="1" outlineLevel="1">
      <c r="B26" s="436" t="s">
        <v>36</v>
      </c>
      <c r="C26" s="125" t="s">
        <v>54</v>
      </c>
      <c r="D26" s="136" t="str">
        <f>IF(COUNTA(D18:D25)=0,"",SUMIFS(D18:D25,$G$18:$G$25,$C$26))</f>
        <v/>
      </c>
      <c r="E26" s="136" t="str">
        <f>IF(COUNTA(E18:E25)=0,"",SUMIFS(E18:E25,$G$18:$G$25,$C$26))</f>
        <v/>
      </c>
      <c r="F26" s="137" t="str">
        <f>IF(COUNTA(F18:F25)=0,"",SUMIFS(F18:F25,$G$18:$G$25,$C$26))</f>
        <v/>
      </c>
      <c r="G26" s="139"/>
      <c r="H26" s="139"/>
    </row>
    <row r="27" spans="2:8" ht="28.5" hidden="1" customHeight="1" outlineLevel="1">
      <c r="B27" s="437"/>
      <c r="C27" s="125" t="s">
        <v>62</v>
      </c>
      <c r="D27" s="136" t="str">
        <f>IF(COUNTA(D18:D25)=0,"",SUMIFS(D18:D25,$G$18:$G$25,$C$27))</f>
        <v/>
      </c>
      <c r="E27" s="136" t="str">
        <f>IF(COUNTA(E18:E25)=0,"",SUMIFS(E18:E25,$G$18:$G$25,$C$27))</f>
        <v/>
      </c>
      <c r="F27" s="137" t="str">
        <f>IF(COUNTA(F18:F25)=0,"",SUMIFS(F18:F25,$G$18:$G$25,$C$27))</f>
        <v/>
      </c>
      <c r="G27" s="139"/>
      <c r="H27" s="139"/>
    </row>
    <row r="28" spans="2:8" hidden="1" outlineLevel="1">
      <c r="B28" s="122" t="s">
        <v>352</v>
      </c>
    </row>
    <row r="29" spans="2:8" ht="12" customHeight="1" collapsed="1">
      <c r="B29" s="438" t="s">
        <v>34</v>
      </c>
      <c r="C29" s="429" t="s">
        <v>20</v>
      </c>
      <c r="D29" s="380" t="s">
        <v>37</v>
      </c>
      <c r="E29" s="431"/>
      <c r="F29" s="381"/>
      <c r="G29" s="429" t="s">
        <v>16</v>
      </c>
    </row>
    <row r="30" spans="2:8" ht="43.5">
      <c r="B30" s="438"/>
      <c r="C30" s="430"/>
      <c r="D30" s="124" t="s">
        <v>167</v>
      </c>
      <c r="E30" s="124" t="s">
        <v>168</v>
      </c>
      <c r="F30" s="124" t="s">
        <v>169</v>
      </c>
      <c r="G30" s="430"/>
    </row>
    <row r="31" spans="2:8" ht="40.5" customHeight="1">
      <c r="B31" s="439" t="str">
        <f>IF(OR(ｼｰﾄ0!C4="",ｼｰﾄ0!C3=""),"",ｼｰﾄ0!C3&amp;ｼｰﾄ0!C4)</f>
        <v>埼玉県関東平野</v>
      </c>
      <c r="C31" s="124" t="s">
        <v>50</v>
      </c>
      <c r="D31" s="134">
        <v>33</v>
      </c>
      <c r="E31" s="134">
        <v>1</v>
      </c>
      <c r="F31" s="134">
        <v>31</v>
      </c>
      <c r="G31" s="140">
        <f>IF(COUNTA(D31:F31)=0,"",SUM(D31:F31))</f>
        <v>65</v>
      </c>
    </row>
    <row r="32" spans="2:8" ht="40.5" customHeight="1">
      <c r="B32" s="440"/>
      <c r="C32" s="123" t="s">
        <v>35</v>
      </c>
      <c r="D32" s="134"/>
      <c r="E32" s="134"/>
      <c r="F32" s="134"/>
      <c r="G32" s="140" t="str">
        <f>IF(COUNTA(D32:F32)=0,"",SUM(D32:F32))</f>
        <v/>
      </c>
    </row>
    <row r="33" spans="2:7" ht="40.5" customHeight="1">
      <c r="B33" s="440"/>
      <c r="C33" s="124" t="s">
        <v>164</v>
      </c>
      <c r="D33" s="134"/>
      <c r="E33" s="134"/>
      <c r="F33" s="134"/>
      <c r="G33" s="140" t="str">
        <f>IF(COUNTA(D33:F33)=0,"",SUM(D33:F33))</f>
        <v/>
      </c>
    </row>
    <row r="34" spans="2:7" ht="40.5" customHeight="1">
      <c r="B34" s="441"/>
      <c r="C34" s="123" t="s">
        <v>165</v>
      </c>
      <c r="D34" s="134"/>
      <c r="E34" s="134"/>
      <c r="F34" s="134"/>
      <c r="G34" s="140" t="str">
        <f>IF(COUNTA(D34:F34)=0,"",SUM(D34:F34))</f>
        <v/>
      </c>
    </row>
    <row r="35" spans="2:7" ht="53.25" customHeight="1">
      <c r="B35" s="380" t="s">
        <v>166</v>
      </c>
      <c r="C35" s="381"/>
      <c r="D35" s="140">
        <f>IF(SUM(D31:D34)=0,"",SUM(D31:D34))</f>
        <v>33</v>
      </c>
      <c r="E35" s="140">
        <f>IF(SUM(E31:E34)=0,"",SUM(E31:E34))</f>
        <v>1</v>
      </c>
      <c r="F35" s="140">
        <f>IF(SUM(F31:F34)=0,"",SUM(F31:F34))</f>
        <v>31</v>
      </c>
      <c r="G35" s="140">
        <f>IF(SUM(G31:G34)=0,"",SUM(G31:G34))</f>
        <v>65</v>
      </c>
    </row>
    <row r="36" spans="2:7" ht="12" customHeight="1">
      <c r="B36" s="135"/>
      <c r="C36" s="135"/>
      <c r="D36" s="141"/>
      <c r="E36" s="141"/>
      <c r="F36" s="141"/>
      <c r="G36" s="141"/>
    </row>
    <row r="37" spans="2:7" hidden="1" outlineLevel="1">
      <c r="B37" s="122" t="s">
        <v>353</v>
      </c>
    </row>
    <row r="38" spans="2:7" ht="12" hidden="1" customHeight="1" outlineLevel="1">
      <c r="B38" s="428" t="s">
        <v>330</v>
      </c>
      <c r="C38" s="429" t="s">
        <v>20</v>
      </c>
      <c r="D38" s="380" t="s">
        <v>37</v>
      </c>
      <c r="E38" s="431"/>
      <c r="F38" s="381"/>
      <c r="G38" s="429" t="s">
        <v>16</v>
      </c>
    </row>
    <row r="39" spans="2:7" ht="43.5" hidden="1" outlineLevel="1">
      <c r="B39" s="428"/>
      <c r="C39" s="430"/>
      <c r="D39" s="124" t="s">
        <v>167</v>
      </c>
      <c r="E39" s="124" t="s">
        <v>168</v>
      </c>
      <c r="F39" s="124" t="s">
        <v>169</v>
      </c>
      <c r="G39" s="430"/>
    </row>
    <row r="40" spans="2:7" ht="40.5" hidden="1" customHeight="1" outlineLevel="1">
      <c r="B40" s="432"/>
      <c r="C40" s="124" t="s">
        <v>50</v>
      </c>
      <c r="D40" s="134"/>
      <c r="E40" s="134"/>
      <c r="F40" s="134"/>
      <c r="G40" s="140" t="str">
        <f>IF(COUNTA(D40:F40)=0,"",SUM(D40:F40))</f>
        <v/>
      </c>
    </row>
    <row r="41" spans="2:7" ht="40.5" hidden="1" customHeight="1" outlineLevel="1">
      <c r="B41" s="433"/>
      <c r="C41" s="123" t="s">
        <v>35</v>
      </c>
      <c r="D41" s="134"/>
      <c r="E41" s="134"/>
      <c r="F41" s="134"/>
      <c r="G41" s="140" t="str">
        <f>IF(COUNTA(D41:F41)=0,"",SUM(D41:F41))</f>
        <v/>
      </c>
    </row>
    <row r="42" spans="2:7" ht="40.5" hidden="1" customHeight="1" outlineLevel="1">
      <c r="B42" s="433"/>
      <c r="C42" s="124" t="s">
        <v>164</v>
      </c>
      <c r="D42" s="134"/>
      <c r="E42" s="134"/>
      <c r="F42" s="134"/>
      <c r="G42" s="140" t="str">
        <f>IF(COUNTA(D42:F42)=0,"",SUM(D42:F42))</f>
        <v/>
      </c>
    </row>
    <row r="43" spans="2:7" ht="40.5" hidden="1" customHeight="1" outlineLevel="1">
      <c r="B43" s="434"/>
      <c r="C43" s="123" t="s">
        <v>165</v>
      </c>
      <c r="D43" s="134"/>
      <c r="E43" s="134"/>
      <c r="F43" s="134"/>
      <c r="G43" s="140" t="str">
        <f>IF(COUNTA(D43:F43)=0,"",SUM(D43:F43))</f>
        <v/>
      </c>
    </row>
    <row r="44" spans="2:7" ht="53.25" hidden="1" customHeight="1" outlineLevel="1">
      <c r="B44" s="380" t="s">
        <v>166</v>
      </c>
      <c r="C44" s="381"/>
      <c r="D44" s="140" t="str">
        <f>IF(SUM(D40:D43)=0,"",SUM(D40:D43))</f>
        <v/>
      </c>
      <c r="E44" s="140" t="str">
        <f>IF(SUM(E40:E43)=0,"",SUM(E40:E43))</f>
        <v/>
      </c>
      <c r="F44" s="140" t="str">
        <f>IF(SUM(F40:F43)=0,"",SUM(F40:F43))</f>
        <v/>
      </c>
      <c r="G44" s="140" t="str">
        <f>IF(SUM(G40:G43)=0,"",SUM(G40:G43))</f>
        <v/>
      </c>
    </row>
    <row r="45" spans="2:7" collapsed="1"/>
  </sheetData>
  <mergeCells count="29">
    <mergeCell ref="D2:H2"/>
    <mergeCell ref="C2:C3"/>
    <mergeCell ref="B2:B3"/>
    <mergeCell ref="B12:B13"/>
    <mergeCell ref="C4:C5"/>
    <mergeCell ref="C6:C7"/>
    <mergeCell ref="C8:C9"/>
    <mergeCell ref="C10:C11"/>
    <mergeCell ref="B4:B11"/>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 ref="B44:C44"/>
    <mergeCell ref="B38:B39"/>
    <mergeCell ref="C38:C39"/>
    <mergeCell ref="D38:F38"/>
    <mergeCell ref="G38:G39"/>
    <mergeCell ref="B40:B43"/>
  </mergeCells>
  <phoneticPr fontId="4"/>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D43:F43"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D42"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D41:F41"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E42:F42"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D40:F40" xr:uid="{00000000-0002-0000-0900-000008000000}"/>
  </dataValidations>
  <pageMargins left="0.70866141732283505" right="0.55118110236220497" top="0.70866141732283505" bottom="0.66929133858267698" header="0.511811023622047" footer="0.511811023622047"/>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activeCell="F6" sqref="F6"/>
      <selection pane="topRight" activeCell="F6" sqref="F6"/>
      <selection pane="bottomLeft" activeCell="F6" sqref="F6"/>
      <selection pane="bottomRight" activeCell="T3" sqref="T3"/>
    </sheetView>
  </sheetViews>
  <sheetFormatPr defaultColWidth="9" defaultRowHeight="14.5" outlineLevelRow="1"/>
  <cols>
    <col min="1" max="1" width="8.6328125" style="10" hidden="1" customWidth="1"/>
    <col min="2" max="2" width="7.36328125" style="84" customWidth="1"/>
    <col min="3" max="3" width="5.90625" style="142" customWidth="1"/>
    <col min="4" max="4" width="11.36328125" style="84" customWidth="1"/>
    <col min="5" max="5" width="7.54296875" style="143" bestFit="1" customWidth="1"/>
    <col min="6" max="6" width="7" style="84" bestFit="1" customWidth="1"/>
    <col min="7" max="7" width="10.7265625" style="84" customWidth="1"/>
    <col min="8" max="8" width="5.6328125" style="143" customWidth="1"/>
    <col min="9" max="9" width="7" style="84" bestFit="1" customWidth="1"/>
    <col min="10" max="10" width="10.7265625" style="84" customWidth="1"/>
    <col min="11" max="11" width="5.6328125" style="143" customWidth="1"/>
    <col min="12" max="12" width="7" style="84" bestFit="1" customWidth="1"/>
    <col min="13" max="13" width="10.7265625" style="84" customWidth="1"/>
    <col min="14" max="14" width="5.6328125" style="143" customWidth="1"/>
    <col min="15" max="15" width="7" style="84" bestFit="1" customWidth="1"/>
    <col min="16" max="16" width="10.7265625" style="84" customWidth="1"/>
    <col min="17" max="17" width="7.54296875" style="143" bestFit="1" customWidth="1"/>
    <col min="18" max="18" width="7" style="84" bestFit="1" customWidth="1"/>
    <col min="19" max="19" width="10.7265625" style="84" customWidth="1"/>
    <col min="20" max="20" width="7.6328125" style="84" customWidth="1"/>
    <col min="21" max="32" width="5.6328125" style="84" customWidth="1"/>
    <col min="33" max="16384" width="9" style="84"/>
  </cols>
  <sheetData>
    <row r="1" spans="1:21" ht="17.5">
      <c r="B1" s="86" t="s">
        <v>354</v>
      </c>
    </row>
    <row r="2" spans="1:21" ht="20.149999999999999" customHeight="1">
      <c r="B2" s="461" t="s">
        <v>225</v>
      </c>
      <c r="C2" s="469" t="s">
        <v>226</v>
      </c>
      <c r="D2" s="446" t="s">
        <v>63</v>
      </c>
      <c r="E2" s="144" t="s">
        <v>176</v>
      </c>
      <c r="F2" s="145"/>
      <c r="G2" s="146"/>
      <c r="H2" s="144" t="s">
        <v>221</v>
      </c>
      <c r="I2" s="145"/>
      <c r="J2" s="146"/>
      <c r="K2" s="144" t="s">
        <v>231</v>
      </c>
      <c r="L2" s="145"/>
      <c r="M2" s="146"/>
      <c r="N2" s="147" t="s">
        <v>335</v>
      </c>
      <c r="O2" s="145"/>
      <c r="P2" s="146"/>
      <c r="Q2" s="147" t="s">
        <v>345</v>
      </c>
      <c r="R2" s="147"/>
      <c r="S2" s="147"/>
    </row>
    <row r="3" spans="1:21" ht="25.5" customHeight="1">
      <c r="A3" s="10" t="s">
        <v>463</v>
      </c>
      <c r="B3" s="462"/>
      <c r="C3" s="469"/>
      <c r="D3" s="447"/>
      <c r="E3" s="148" t="s">
        <v>64</v>
      </c>
      <c r="F3" s="149" t="s">
        <v>266</v>
      </c>
      <c r="G3" s="150"/>
      <c r="H3" s="148" t="s">
        <v>65</v>
      </c>
      <c r="I3" s="149" t="s">
        <v>266</v>
      </c>
      <c r="J3" s="150"/>
      <c r="K3" s="148" t="s">
        <v>66</v>
      </c>
      <c r="L3" s="149" t="s">
        <v>266</v>
      </c>
      <c r="M3" s="150"/>
      <c r="N3" s="148" t="s">
        <v>67</v>
      </c>
      <c r="O3" s="149" t="s">
        <v>266</v>
      </c>
      <c r="P3" s="150"/>
      <c r="Q3" s="148" t="s">
        <v>64</v>
      </c>
      <c r="R3" s="149" t="s">
        <v>266</v>
      </c>
      <c r="S3" s="151"/>
    </row>
    <row r="4" spans="1:21" ht="27.75" customHeight="1">
      <c r="B4" s="463"/>
      <c r="C4" s="469"/>
      <c r="D4" s="448"/>
      <c r="E4" s="152" t="s">
        <v>68</v>
      </c>
      <c r="F4" s="153" t="s">
        <v>268</v>
      </c>
      <c r="G4" s="154" t="s">
        <v>223</v>
      </c>
      <c r="H4" s="152" t="s">
        <v>68</v>
      </c>
      <c r="I4" s="153" t="s">
        <v>267</v>
      </c>
      <c r="J4" s="154" t="s">
        <v>69</v>
      </c>
      <c r="K4" s="152" t="s">
        <v>68</v>
      </c>
      <c r="L4" s="153" t="s">
        <v>267</v>
      </c>
      <c r="M4" s="154" t="s">
        <v>69</v>
      </c>
      <c r="N4" s="152" t="s">
        <v>68</v>
      </c>
      <c r="O4" s="153" t="s">
        <v>267</v>
      </c>
      <c r="P4" s="154" t="s">
        <v>69</v>
      </c>
      <c r="Q4" s="152" t="s">
        <v>68</v>
      </c>
      <c r="R4" s="153" t="s">
        <v>267</v>
      </c>
      <c r="S4" s="154" t="s">
        <v>69</v>
      </c>
    </row>
    <row r="5" spans="1:21" ht="21.75" customHeight="1">
      <c r="B5" s="446" t="str">
        <f>ｼｰﾄ0!$C$4</f>
        <v>関東平野</v>
      </c>
      <c r="C5" s="442" t="s">
        <v>525</v>
      </c>
      <c r="D5" s="155" t="s">
        <v>224</v>
      </c>
      <c r="E5" s="156">
        <v>167</v>
      </c>
      <c r="F5" s="157">
        <v>9.5</v>
      </c>
      <c r="G5" s="157">
        <v>3.48</v>
      </c>
      <c r="H5" s="156">
        <v>168</v>
      </c>
      <c r="I5" s="157">
        <v>8.6999999999999993</v>
      </c>
      <c r="J5" s="157">
        <v>3.2</v>
      </c>
      <c r="K5" s="156">
        <v>166</v>
      </c>
      <c r="L5" s="157">
        <v>8.3480000000000008</v>
      </c>
      <c r="M5" s="157">
        <v>3.047161</v>
      </c>
      <c r="N5" s="156">
        <v>161</v>
      </c>
      <c r="O5" s="157">
        <v>8.8916638356164395</v>
      </c>
      <c r="P5" s="157">
        <v>3.2454573</v>
      </c>
      <c r="Q5" s="156">
        <v>160</v>
      </c>
      <c r="R5" s="157">
        <v>7.9</v>
      </c>
      <c r="S5" s="157">
        <v>2.9</v>
      </c>
    </row>
    <row r="6" spans="1:21" ht="21.75" customHeight="1">
      <c r="B6" s="447"/>
      <c r="C6" s="443"/>
      <c r="D6" s="155" t="s">
        <v>19</v>
      </c>
      <c r="E6" s="156">
        <v>122</v>
      </c>
      <c r="F6" s="157">
        <v>4.37</v>
      </c>
      <c r="G6" s="157">
        <v>1.59</v>
      </c>
      <c r="H6" s="156">
        <v>123</v>
      </c>
      <c r="I6" s="157">
        <v>4.2</v>
      </c>
      <c r="J6" s="157">
        <v>1.5</v>
      </c>
      <c r="K6" s="156">
        <v>128</v>
      </c>
      <c r="L6" s="157">
        <v>3.879</v>
      </c>
      <c r="M6" s="157">
        <v>1.4158219999999999</v>
      </c>
      <c r="N6" s="156">
        <v>126</v>
      </c>
      <c r="O6" s="157">
        <v>3.31356679452055</v>
      </c>
      <c r="P6" s="157">
        <v>1.20945188</v>
      </c>
      <c r="Q6" s="156">
        <v>123</v>
      </c>
      <c r="R6" s="157">
        <v>3.3</v>
      </c>
      <c r="S6" s="157">
        <v>1.2</v>
      </c>
    </row>
    <row r="7" spans="1:21" ht="21.75" customHeight="1">
      <c r="B7" s="447"/>
      <c r="C7" s="443"/>
      <c r="D7" s="155" t="s">
        <v>18</v>
      </c>
      <c r="E7" s="156">
        <v>82</v>
      </c>
      <c r="F7" s="157">
        <v>55.49</v>
      </c>
      <c r="G7" s="157">
        <v>20.25</v>
      </c>
      <c r="H7" s="156">
        <v>82</v>
      </c>
      <c r="I7" s="157">
        <v>52.9</v>
      </c>
      <c r="J7" s="157">
        <v>19.3</v>
      </c>
      <c r="K7" s="156">
        <v>82</v>
      </c>
      <c r="L7" s="157">
        <v>51.35</v>
      </c>
      <c r="M7" s="157">
        <v>18.7</v>
      </c>
      <c r="N7" s="156">
        <v>82</v>
      </c>
      <c r="O7" s="157">
        <v>49.631369863013703</v>
      </c>
      <c r="P7" s="157">
        <v>18.115449999999999</v>
      </c>
      <c r="Q7" s="156">
        <v>82</v>
      </c>
      <c r="R7" s="157">
        <v>43.1</v>
      </c>
      <c r="S7" s="157">
        <v>15.7</v>
      </c>
      <c r="U7" s="158"/>
    </row>
    <row r="8" spans="1:21" ht="21.75" customHeight="1">
      <c r="B8" s="447"/>
      <c r="C8" s="443"/>
      <c r="D8" s="155" t="s">
        <v>199</v>
      </c>
      <c r="E8" s="156">
        <v>58</v>
      </c>
      <c r="F8" s="157">
        <v>0.5</v>
      </c>
      <c r="G8" s="157">
        <v>0.18</v>
      </c>
      <c r="H8" s="156">
        <v>58</v>
      </c>
      <c r="I8" s="157">
        <v>0.3</v>
      </c>
      <c r="J8" s="157">
        <v>0.1</v>
      </c>
      <c r="K8" s="156">
        <v>59</v>
      </c>
      <c r="L8" s="157">
        <v>0.30099999999999999</v>
      </c>
      <c r="M8" s="157">
        <v>0.109976</v>
      </c>
      <c r="N8" s="156">
        <v>60</v>
      </c>
      <c r="O8" s="157">
        <v>0.19962164383561601</v>
      </c>
      <c r="P8" s="157">
        <v>7.2861899999999993E-2</v>
      </c>
      <c r="Q8" s="156">
        <v>59</v>
      </c>
      <c r="R8" s="157">
        <v>0.2</v>
      </c>
      <c r="S8" s="157">
        <v>0.1</v>
      </c>
    </row>
    <row r="9" spans="1:21" ht="21.75" customHeight="1">
      <c r="B9" s="447"/>
      <c r="C9" s="443"/>
      <c r="D9" s="62" t="s">
        <v>51</v>
      </c>
      <c r="E9" s="156">
        <v>136</v>
      </c>
      <c r="F9" s="157">
        <v>2</v>
      </c>
      <c r="G9" s="157">
        <v>0.7</v>
      </c>
      <c r="H9" s="156">
        <v>106</v>
      </c>
      <c r="I9" s="157">
        <v>2</v>
      </c>
      <c r="J9" s="157">
        <v>0.7</v>
      </c>
      <c r="K9" s="156">
        <v>134</v>
      </c>
      <c r="L9" s="157">
        <v>2.0381676712328765</v>
      </c>
      <c r="M9" s="157">
        <v>0.74393120000000001</v>
      </c>
      <c r="N9" s="156">
        <v>138</v>
      </c>
      <c r="O9" s="157">
        <v>1.9253165095890377</v>
      </c>
      <c r="P9" s="157">
        <v>0.70274052599999992</v>
      </c>
      <c r="Q9" s="156">
        <v>143</v>
      </c>
      <c r="R9" s="157">
        <v>2.8000000000000003</v>
      </c>
      <c r="S9" s="157">
        <v>1</v>
      </c>
    </row>
    <row r="10" spans="1:21" ht="26.25" customHeight="1">
      <c r="B10" s="448"/>
      <c r="C10" s="444"/>
      <c r="D10" s="62" t="s">
        <v>247</v>
      </c>
      <c r="E10" s="159">
        <f t="shared" ref="E10:G10" si="0">IF(COUNT(E5:E9)&gt;=1,SUM(E5:E9),"")</f>
        <v>565</v>
      </c>
      <c r="F10" s="160">
        <f t="shared" ref="F10" si="1">IF(COUNT(F5:F9)&gt;=1,SUM(F5:F9),"")</f>
        <v>71.86</v>
      </c>
      <c r="G10" s="160">
        <f t="shared" si="0"/>
        <v>26.2</v>
      </c>
      <c r="H10" s="159">
        <f t="shared" ref="H10:J10" si="2">IF(COUNT(H5:H9)&gt;=1,SUM(H5:H9),"")</f>
        <v>537</v>
      </c>
      <c r="I10" s="161">
        <f t="shared" ref="I10" si="3">IF(COUNT(I5:I9)&gt;=1,SUM(I5:I9),"")</f>
        <v>68.099999999999994</v>
      </c>
      <c r="J10" s="161">
        <f t="shared" si="2"/>
        <v>24.8</v>
      </c>
      <c r="K10" s="159">
        <f t="shared" ref="K10:M10" si="4">IF(COUNT(K5:K9)&gt;=1,SUM(K5:K9),"")</f>
        <v>569</v>
      </c>
      <c r="L10" s="160">
        <f t="shared" ref="L10" si="5">IF(COUNT(L5:L9)&gt;=1,SUM(L5:L9),"")</f>
        <v>65.91616767123287</v>
      </c>
      <c r="M10" s="160">
        <f t="shared" si="4"/>
        <v>24.016890199999995</v>
      </c>
      <c r="N10" s="159">
        <f t="shared" ref="N10:S10" si="6">IF(COUNT(N5:N9)&gt;=1,SUM(N5:N9),"")</f>
        <v>567</v>
      </c>
      <c r="O10" s="160">
        <f t="shared" ref="O10" si="7">IF(COUNT(O5:O9)&gt;=1,SUM(O5:O9),"")</f>
        <v>63.961538646575342</v>
      </c>
      <c r="P10" s="160">
        <f t="shared" si="6"/>
        <v>23.345961605999996</v>
      </c>
      <c r="Q10" s="159">
        <f t="shared" si="6"/>
        <v>567</v>
      </c>
      <c r="R10" s="160">
        <f t="shared" ref="R10" si="8">IF(COUNT(R5:R9)&gt;=1,SUM(R5:R9),"")</f>
        <v>57.3</v>
      </c>
      <c r="S10" s="160">
        <f t="shared" si="6"/>
        <v>20.9</v>
      </c>
    </row>
    <row r="11" spans="1:21" ht="21.75" customHeight="1">
      <c r="B11" s="446" t="str">
        <f>ｼｰﾄ0!$C$4</f>
        <v>関東平野</v>
      </c>
      <c r="C11" s="471" t="s">
        <v>526</v>
      </c>
      <c r="D11" s="155" t="s">
        <v>198</v>
      </c>
      <c r="E11" s="162">
        <v>340</v>
      </c>
      <c r="F11" s="157">
        <v>24.33</v>
      </c>
      <c r="G11" s="157">
        <v>8.8800000000000008</v>
      </c>
      <c r="H11" s="162">
        <v>340</v>
      </c>
      <c r="I11" s="157">
        <v>22.9</v>
      </c>
      <c r="J11" s="157">
        <v>8.4</v>
      </c>
      <c r="K11" s="162">
        <v>334</v>
      </c>
      <c r="L11" s="157">
        <v>21.135000000000002</v>
      </c>
      <c r="M11" s="157">
        <v>7.7143839999999999</v>
      </c>
      <c r="N11" s="162">
        <v>332</v>
      </c>
      <c r="O11" s="157">
        <v>21.082847178082201</v>
      </c>
      <c r="P11" s="157">
        <v>7.6952392200000004</v>
      </c>
      <c r="Q11" s="163">
        <v>328</v>
      </c>
      <c r="R11" s="157">
        <v>20.3</v>
      </c>
      <c r="S11" s="157">
        <v>7.4</v>
      </c>
    </row>
    <row r="12" spans="1:21" ht="21.75" customHeight="1">
      <c r="B12" s="447"/>
      <c r="C12" s="472"/>
      <c r="D12" s="155" t="s">
        <v>19</v>
      </c>
      <c r="E12" s="162">
        <v>298</v>
      </c>
      <c r="F12" s="157">
        <v>4.97</v>
      </c>
      <c r="G12" s="157">
        <v>1.81</v>
      </c>
      <c r="H12" s="162">
        <v>306</v>
      </c>
      <c r="I12" s="157">
        <v>4.5</v>
      </c>
      <c r="J12" s="157">
        <v>1.7</v>
      </c>
      <c r="K12" s="162">
        <v>317</v>
      </c>
      <c r="L12" s="157">
        <v>4.3609999999999998</v>
      </c>
      <c r="M12" s="157">
        <v>1.602557</v>
      </c>
      <c r="N12" s="162">
        <v>318</v>
      </c>
      <c r="O12" s="157">
        <v>4.9238345205479499</v>
      </c>
      <c r="P12" s="157">
        <v>1.7971995999999999</v>
      </c>
      <c r="Q12" s="163">
        <v>323</v>
      </c>
      <c r="R12" s="157">
        <v>4.8</v>
      </c>
      <c r="S12" s="157">
        <v>1.8</v>
      </c>
    </row>
    <row r="13" spans="1:21" ht="21.75" customHeight="1">
      <c r="B13" s="447"/>
      <c r="C13" s="472"/>
      <c r="D13" s="155" t="s">
        <v>18</v>
      </c>
      <c r="E13" s="162">
        <v>220</v>
      </c>
      <c r="F13" s="157">
        <v>133.43</v>
      </c>
      <c r="G13" s="157">
        <v>48.7</v>
      </c>
      <c r="H13" s="162">
        <v>228</v>
      </c>
      <c r="I13" s="157">
        <v>135.69999999999999</v>
      </c>
      <c r="J13" s="157">
        <v>49.5</v>
      </c>
      <c r="K13" s="162">
        <v>220</v>
      </c>
      <c r="L13" s="157">
        <v>133.56</v>
      </c>
      <c r="M13" s="157">
        <v>48.749276000000002</v>
      </c>
      <c r="N13" s="162">
        <v>209</v>
      </c>
      <c r="O13" s="157">
        <v>126.759312328767</v>
      </c>
      <c r="P13" s="157">
        <v>46.267149000000003</v>
      </c>
      <c r="Q13" s="163">
        <v>210</v>
      </c>
      <c r="R13" s="157">
        <v>108.3</v>
      </c>
      <c r="S13" s="157">
        <v>39.5</v>
      </c>
    </row>
    <row r="14" spans="1:21" ht="21.75" customHeight="1">
      <c r="B14" s="447"/>
      <c r="C14" s="472"/>
      <c r="D14" s="155" t="s">
        <v>199</v>
      </c>
      <c r="E14" s="162">
        <v>78</v>
      </c>
      <c r="F14" s="157">
        <v>9</v>
      </c>
      <c r="G14" s="157">
        <v>3.28</v>
      </c>
      <c r="H14" s="162">
        <v>80</v>
      </c>
      <c r="I14" s="157">
        <v>5.6</v>
      </c>
      <c r="J14" s="157">
        <v>2</v>
      </c>
      <c r="K14" s="162">
        <v>81</v>
      </c>
      <c r="L14" s="157">
        <v>4.3239999999999998</v>
      </c>
      <c r="M14" s="157">
        <v>1.578336</v>
      </c>
      <c r="N14" s="162">
        <v>81</v>
      </c>
      <c r="O14" s="157">
        <v>5.3029178082191804</v>
      </c>
      <c r="P14" s="157">
        <v>1.935565</v>
      </c>
      <c r="Q14" s="163">
        <v>93</v>
      </c>
      <c r="R14" s="157">
        <v>10.199999999999999</v>
      </c>
      <c r="S14" s="157">
        <v>3.7</v>
      </c>
    </row>
    <row r="15" spans="1:21" ht="21.75" customHeight="1">
      <c r="B15" s="447"/>
      <c r="C15" s="472"/>
      <c r="D15" s="62" t="s">
        <v>51</v>
      </c>
      <c r="E15" s="162">
        <v>695</v>
      </c>
      <c r="F15" s="157">
        <v>7.6</v>
      </c>
      <c r="G15" s="157">
        <v>2.8000000000000003</v>
      </c>
      <c r="H15" s="162">
        <v>636</v>
      </c>
      <c r="I15" s="157">
        <v>9.7999999999999989</v>
      </c>
      <c r="J15" s="157">
        <v>3.5</v>
      </c>
      <c r="K15" s="162">
        <v>639</v>
      </c>
      <c r="L15" s="157">
        <v>9.1300000000000008</v>
      </c>
      <c r="M15" s="157">
        <v>3.332433</v>
      </c>
      <c r="N15" s="162">
        <v>640</v>
      </c>
      <c r="O15" s="157">
        <v>8.6315172602739754</v>
      </c>
      <c r="P15" s="157">
        <v>3.1505038000000001</v>
      </c>
      <c r="Q15" s="163">
        <v>648</v>
      </c>
      <c r="R15" s="157">
        <v>7.6</v>
      </c>
      <c r="S15" s="157">
        <v>2.8</v>
      </c>
    </row>
    <row r="16" spans="1:21" ht="26.25" customHeight="1">
      <c r="B16" s="448"/>
      <c r="C16" s="473"/>
      <c r="D16" s="62" t="s">
        <v>248</v>
      </c>
      <c r="E16" s="159">
        <f t="shared" ref="E16:G16" si="9">IF(COUNT(E11:E15)&gt;=1,SUM(E11:E15),"")</f>
        <v>1631</v>
      </c>
      <c r="F16" s="160">
        <f t="shared" ref="F16" si="10">IF(COUNT(F11:F15)&gt;=1,SUM(F11:F15),"")</f>
        <v>179.33</v>
      </c>
      <c r="G16" s="160">
        <f t="shared" si="9"/>
        <v>65.47</v>
      </c>
      <c r="H16" s="159">
        <f t="shared" ref="H16:S16" si="11">IF(COUNT(H11:H15)&gt;=1,SUM(H11:H15),"")</f>
        <v>1590</v>
      </c>
      <c r="I16" s="161">
        <f t="shared" si="11"/>
        <v>178.5</v>
      </c>
      <c r="J16" s="161">
        <f t="shared" si="11"/>
        <v>65.099999999999994</v>
      </c>
      <c r="K16" s="159">
        <f t="shared" si="11"/>
        <v>1591</v>
      </c>
      <c r="L16" s="160">
        <f t="shared" si="11"/>
        <v>172.51000000000002</v>
      </c>
      <c r="M16" s="160">
        <f t="shared" si="11"/>
        <v>62.976986000000004</v>
      </c>
      <c r="N16" s="159">
        <f t="shared" si="11"/>
        <v>1580</v>
      </c>
      <c r="O16" s="160">
        <f t="shared" si="11"/>
        <v>166.70042909589029</v>
      </c>
      <c r="P16" s="160">
        <f t="shared" si="11"/>
        <v>60.845656620000007</v>
      </c>
      <c r="Q16" s="159">
        <f t="shared" si="11"/>
        <v>1602</v>
      </c>
      <c r="R16" s="160">
        <f t="shared" si="11"/>
        <v>151.19999999999999</v>
      </c>
      <c r="S16" s="160">
        <f t="shared" si="11"/>
        <v>55.2</v>
      </c>
    </row>
    <row r="17" spans="2:19" ht="21.75" customHeight="1">
      <c r="B17" s="446" t="str">
        <f>ｼｰﾄ0!$C$4</f>
        <v>関東平野</v>
      </c>
      <c r="C17" s="442" t="s">
        <v>527</v>
      </c>
      <c r="D17" s="155" t="s">
        <v>198</v>
      </c>
      <c r="E17" s="162">
        <v>435</v>
      </c>
      <c r="F17" s="157">
        <v>37.299999999999997</v>
      </c>
      <c r="G17" s="157">
        <v>13.6</v>
      </c>
      <c r="H17" s="162">
        <v>434</v>
      </c>
      <c r="I17" s="157">
        <v>34.200000000000003</v>
      </c>
      <c r="J17" s="157">
        <v>12.5</v>
      </c>
      <c r="K17" s="162">
        <v>432</v>
      </c>
      <c r="L17" s="157">
        <v>34.869</v>
      </c>
      <c r="M17" s="157">
        <v>12.727181</v>
      </c>
      <c r="N17" s="162">
        <v>419</v>
      </c>
      <c r="O17" s="157">
        <v>33.318758767123299</v>
      </c>
      <c r="P17" s="157">
        <v>12.16134695</v>
      </c>
      <c r="Q17" s="163">
        <v>428</v>
      </c>
      <c r="R17" s="157">
        <v>31.7</v>
      </c>
      <c r="S17" s="157">
        <v>11.6</v>
      </c>
    </row>
    <row r="18" spans="2:19" ht="21.75" customHeight="1">
      <c r="B18" s="447"/>
      <c r="C18" s="464"/>
      <c r="D18" s="155" t="s">
        <v>19</v>
      </c>
      <c r="E18" s="162">
        <v>282</v>
      </c>
      <c r="F18" s="157">
        <v>10.9</v>
      </c>
      <c r="G18" s="157">
        <v>4</v>
      </c>
      <c r="H18" s="162">
        <v>285</v>
      </c>
      <c r="I18" s="157">
        <v>10.7</v>
      </c>
      <c r="J18" s="157">
        <v>3.9</v>
      </c>
      <c r="K18" s="162">
        <v>289</v>
      </c>
      <c r="L18" s="157">
        <v>11.074</v>
      </c>
      <c r="M18" s="157">
        <v>4.0419830000000001</v>
      </c>
      <c r="N18" s="162">
        <v>256</v>
      </c>
      <c r="O18" s="157">
        <v>11.366250684931501</v>
      </c>
      <c r="P18" s="157">
        <v>4.1486815000000004</v>
      </c>
      <c r="Q18" s="163">
        <v>287</v>
      </c>
      <c r="R18" s="157">
        <v>12.1</v>
      </c>
      <c r="S18" s="157">
        <v>4.4000000000000004</v>
      </c>
    </row>
    <row r="19" spans="2:19" ht="21.75" customHeight="1">
      <c r="B19" s="447"/>
      <c r="C19" s="464"/>
      <c r="D19" s="155" t="s">
        <v>18</v>
      </c>
      <c r="E19" s="162">
        <v>215</v>
      </c>
      <c r="F19" s="157">
        <v>114.1</v>
      </c>
      <c r="G19" s="157">
        <v>41.6</v>
      </c>
      <c r="H19" s="162">
        <v>215</v>
      </c>
      <c r="I19" s="157">
        <v>107.1</v>
      </c>
      <c r="J19" s="157">
        <v>39.1</v>
      </c>
      <c r="K19" s="162">
        <v>212</v>
      </c>
      <c r="L19" s="157">
        <v>116.17400000000001</v>
      </c>
      <c r="M19" s="157">
        <v>42.403517999999998</v>
      </c>
      <c r="N19" s="162">
        <v>200</v>
      </c>
      <c r="O19" s="157">
        <v>109.510155616438</v>
      </c>
      <c r="P19" s="157">
        <v>39.971206799999997</v>
      </c>
      <c r="Q19" s="163">
        <v>210</v>
      </c>
      <c r="R19" s="157">
        <v>109.9</v>
      </c>
      <c r="S19" s="157">
        <v>40.1</v>
      </c>
    </row>
    <row r="20" spans="2:19" ht="21.75" customHeight="1">
      <c r="B20" s="447"/>
      <c r="C20" s="464"/>
      <c r="D20" s="155" t="s">
        <v>199</v>
      </c>
      <c r="E20" s="162">
        <v>416</v>
      </c>
      <c r="F20" s="157">
        <v>40.1</v>
      </c>
      <c r="G20" s="157">
        <v>14.6</v>
      </c>
      <c r="H20" s="162">
        <v>422</v>
      </c>
      <c r="I20" s="157">
        <v>33.9</v>
      </c>
      <c r="J20" s="157">
        <v>12.4</v>
      </c>
      <c r="K20" s="162">
        <v>423</v>
      </c>
      <c r="L20" s="157">
        <v>32.904000000000003</v>
      </c>
      <c r="M20" s="157">
        <v>12.010071</v>
      </c>
      <c r="N20" s="162">
        <v>388</v>
      </c>
      <c r="O20" s="157">
        <v>30.973166095890399</v>
      </c>
      <c r="P20" s="157">
        <v>11.305205624999999</v>
      </c>
      <c r="Q20" s="163">
        <v>433</v>
      </c>
      <c r="R20" s="157">
        <v>39.700000000000003</v>
      </c>
      <c r="S20" s="157">
        <v>14.5</v>
      </c>
    </row>
    <row r="21" spans="2:19" ht="21.75" customHeight="1">
      <c r="B21" s="447"/>
      <c r="C21" s="464"/>
      <c r="D21" s="62" t="s">
        <v>51</v>
      </c>
      <c r="E21" s="162">
        <v>321</v>
      </c>
      <c r="F21" s="157">
        <v>8.1999999999999993</v>
      </c>
      <c r="G21" s="157">
        <v>2.9000000000000004</v>
      </c>
      <c r="H21" s="162">
        <v>322</v>
      </c>
      <c r="I21" s="157">
        <v>9.1</v>
      </c>
      <c r="J21" s="157">
        <v>3.3</v>
      </c>
      <c r="K21" s="162">
        <v>309</v>
      </c>
      <c r="L21" s="157">
        <v>9.2840000000000007</v>
      </c>
      <c r="M21" s="157">
        <v>3.388525</v>
      </c>
      <c r="N21" s="162">
        <v>297</v>
      </c>
      <c r="O21" s="157">
        <v>9.3687504273972664</v>
      </c>
      <c r="P21" s="157">
        <v>3.4195939059999998</v>
      </c>
      <c r="Q21" s="163">
        <v>318</v>
      </c>
      <c r="R21" s="157">
        <v>8.4</v>
      </c>
      <c r="S21" s="157">
        <v>3.1</v>
      </c>
    </row>
    <row r="22" spans="2:19" ht="26.25" customHeight="1">
      <c r="B22" s="448"/>
      <c r="C22" s="465"/>
      <c r="D22" s="62" t="s">
        <v>249</v>
      </c>
      <c r="E22" s="163">
        <f t="shared" ref="E22:G22" si="12">IF(COUNT(E17:E21)&gt;=1,SUM(E17:E21),"")</f>
        <v>1669</v>
      </c>
      <c r="F22" s="164">
        <f t="shared" ref="F22" si="13">IF(COUNT(F17:F21)&gt;=1,SUM(F17:F21),"")</f>
        <v>210.59999999999997</v>
      </c>
      <c r="G22" s="164">
        <f t="shared" si="12"/>
        <v>76.7</v>
      </c>
      <c r="H22" s="163">
        <f t="shared" ref="H22:S22" si="14">IF(COUNT(H17:H21)&gt;=1,SUM(H17:H21),"")</f>
        <v>1678</v>
      </c>
      <c r="I22" s="165">
        <f t="shared" si="14"/>
        <v>195</v>
      </c>
      <c r="J22" s="165">
        <f t="shared" si="14"/>
        <v>71.2</v>
      </c>
      <c r="K22" s="163">
        <f t="shared" si="14"/>
        <v>1665</v>
      </c>
      <c r="L22" s="164">
        <f t="shared" si="14"/>
        <v>204.30500000000001</v>
      </c>
      <c r="M22" s="164">
        <f t="shared" si="14"/>
        <v>74.571277999999992</v>
      </c>
      <c r="N22" s="163">
        <f t="shared" si="14"/>
        <v>1560</v>
      </c>
      <c r="O22" s="164">
        <f t="shared" si="14"/>
        <v>194.53708159178046</v>
      </c>
      <c r="P22" s="164">
        <f t="shared" si="14"/>
        <v>71.006034780999997</v>
      </c>
      <c r="Q22" s="163">
        <f t="shared" si="14"/>
        <v>1676</v>
      </c>
      <c r="R22" s="164">
        <f t="shared" si="14"/>
        <v>201.79999999999998</v>
      </c>
      <c r="S22" s="164">
        <f t="shared" si="14"/>
        <v>73.699999999999989</v>
      </c>
    </row>
    <row r="23" spans="2:19" ht="22.5" customHeight="1">
      <c r="B23" s="446" t="str">
        <f>ｼｰﾄ0!$C$4</f>
        <v>関東平野</v>
      </c>
      <c r="C23" s="442" t="s">
        <v>528</v>
      </c>
      <c r="D23" s="155" t="s">
        <v>198</v>
      </c>
      <c r="E23" s="162">
        <v>218</v>
      </c>
      <c r="F23" s="157">
        <v>18.899999999999999</v>
      </c>
      <c r="G23" s="157">
        <v>6.9</v>
      </c>
      <c r="H23" s="162">
        <v>217</v>
      </c>
      <c r="I23" s="157">
        <v>18.600000000000001</v>
      </c>
      <c r="J23" s="157">
        <v>6.8</v>
      </c>
      <c r="K23" s="162">
        <v>214</v>
      </c>
      <c r="L23" s="157">
        <v>17.75</v>
      </c>
      <c r="M23" s="157">
        <v>6.4786380000000001</v>
      </c>
      <c r="N23" s="162">
        <v>210</v>
      </c>
      <c r="O23" s="157">
        <v>17.2580783561644</v>
      </c>
      <c r="P23" s="157">
        <v>6.2991986000000004</v>
      </c>
      <c r="Q23" s="163">
        <v>208</v>
      </c>
      <c r="R23" s="157">
        <v>16.8</v>
      </c>
      <c r="S23" s="157">
        <v>6.1</v>
      </c>
    </row>
    <row r="24" spans="2:19" ht="22.5" customHeight="1">
      <c r="B24" s="447"/>
      <c r="C24" s="464"/>
      <c r="D24" s="155" t="s">
        <v>19</v>
      </c>
      <c r="E24" s="162">
        <v>99</v>
      </c>
      <c r="F24" s="157">
        <v>2.9</v>
      </c>
      <c r="G24" s="157">
        <v>1.1000000000000001</v>
      </c>
      <c r="H24" s="162">
        <v>100</v>
      </c>
      <c r="I24" s="157">
        <v>3</v>
      </c>
      <c r="J24" s="157">
        <v>1.1000000000000001</v>
      </c>
      <c r="K24" s="162">
        <v>99</v>
      </c>
      <c r="L24" s="157">
        <v>2.5840000000000001</v>
      </c>
      <c r="M24" s="157">
        <v>0.94323999999999997</v>
      </c>
      <c r="N24" s="162">
        <v>96</v>
      </c>
      <c r="O24" s="157">
        <v>2.92327342465753</v>
      </c>
      <c r="P24" s="157">
        <v>1.0669948</v>
      </c>
      <c r="Q24" s="163">
        <v>97</v>
      </c>
      <c r="R24" s="157">
        <v>2.8</v>
      </c>
      <c r="S24" s="157">
        <v>1</v>
      </c>
    </row>
    <row r="25" spans="2:19" ht="22.5" customHeight="1">
      <c r="B25" s="447"/>
      <c r="C25" s="464"/>
      <c r="D25" s="155" t="s">
        <v>18</v>
      </c>
      <c r="E25" s="162">
        <v>84</v>
      </c>
      <c r="F25" s="157">
        <v>51.2</v>
      </c>
      <c r="G25" s="157">
        <v>18.7</v>
      </c>
      <c r="H25" s="162">
        <v>84</v>
      </c>
      <c r="I25" s="157">
        <v>48.3</v>
      </c>
      <c r="J25" s="157">
        <v>17.600000000000001</v>
      </c>
      <c r="K25" s="162">
        <v>84</v>
      </c>
      <c r="L25" s="157">
        <v>50.018999999999998</v>
      </c>
      <c r="M25" s="157">
        <v>18.256777</v>
      </c>
      <c r="N25" s="162">
        <v>83</v>
      </c>
      <c r="O25" s="157">
        <v>48.111221917808201</v>
      </c>
      <c r="P25" s="157">
        <v>17.560596</v>
      </c>
      <c r="Q25" s="163">
        <v>83</v>
      </c>
      <c r="R25" s="157">
        <v>45.1</v>
      </c>
      <c r="S25" s="157">
        <v>16.399999999999999</v>
      </c>
    </row>
    <row r="26" spans="2:19" ht="22.5" customHeight="1">
      <c r="B26" s="447"/>
      <c r="C26" s="464"/>
      <c r="D26" s="155" t="s">
        <v>199</v>
      </c>
      <c r="E26" s="162">
        <v>49</v>
      </c>
      <c r="F26" s="157">
        <v>33.1</v>
      </c>
      <c r="G26" s="157">
        <v>12.1</v>
      </c>
      <c r="H26" s="162">
        <v>50</v>
      </c>
      <c r="I26" s="157">
        <v>14.4</v>
      </c>
      <c r="J26" s="157">
        <v>5.2</v>
      </c>
      <c r="K26" s="162">
        <v>50</v>
      </c>
      <c r="L26" s="157">
        <v>11.959</v>
      </c>
      <c r="M26" s="157">
        <v>4.3651689999999999</v>
      </c>
      <c r="N26" s="162">
        <v>52</v>
      </c>
      <c r="O26" s="157">
        <v>12.0523831506849</v>
      </c>
      <c r="P26" s="157">
        <v>4.3991198499999999</v>
      </c>
      <c r="Q26" s="163">
        <v>53</v>
      </c>
      <c r="R26" s="157">
        <v>13.3</v>
      </c>
      <c r="S26" s="157">
        <v>4.8</v>
      </c>
    </row>
    <row r="27" spans="2:19" ht="22.5" customHeight="1">
      <c r="B27" s="447"/>
      <c r="C27" s="464"/>
      <c r="D27" s="62" t="s">
        <v>51</v>
      </c>
      <c r="E27" s="162">
        <v>80</v>
      </c>
      <c r="F27" s="157">
        <v>3.5</v>
      </c>
      <c r="G27" s="157">
        <v>1.3</v>
      </c>
      <c r="H27" s="162">
        <v>84</v>
      </c>
      <c r="I27" s="157">
        <v>3.2</v>
      </c>
      <c r="J27" s="157">
        <v>1.1000000000000001</v>
      </c>
      <c r="K27" s="162">
        <v>86</v>
      </c>
      <c r="L27" s="157">
        <v>3.2679999999999998</v>
      </c>
      <c r="M27" s="157">
        <v>1.1927129999999999</v>
      </c>
      <c r="N27" s="162">
        <v>87</v>
      </c>
      <c r="O27" s="157">
        <v>4.6209405479452021</v>
      </c>
      <c r="P27" s="157">
        <v>1.6866433000000001</v>
      </c>
      <c r="Q27" s="163">
        <v>88</v>
      </c>
      <c r="R27" s="157">
        <v>4.4000000000000004</v>
      </c>
      <c r="S27" s="157">
        <v>1.6</v>
      </c>
    </row>
    <row r="28" spans="2:19" ht="25.5" customHeight="1">
      <c r="B28" s="448"/>
      <c r="C28" s="465"/>
      <c r="D28" s="62" t="s">
        <v>250</v>
      </c>
      <c r="E28" s="163">
        <f t="shared" ref="E28:G28" si="15">IF(COUNT(E23:E27)&gt;=1,SUM(E23:E27),"")</f>
        <v>530</v>
      </c>
      <c r="F28" s="164">
        <f t="shared" ref="F28" si="16">IF(COUNT(F23:F27)&gt;=1,SUM(F23:F27),"")</f>
        <v>109.6</v>
      </c>
      <c r="G28" s="164">
        <f t="shared" si="15"/>
        <v>40.099999999999994</v>
      </c>
      <c r="H28" s="163">
        <f t="shared" ref="H28:S28" si="17">IF(COUNT(H23:H27)&gt;=1,SUM(H23:H27),"")</f>
        <v>535</v>
      </c>
      <c r="I28" s="165">
        <f t="shared" si="17"/>
        <v>87.500000000000014</v>
      </c>
      <c r="J28" s="165">
        <f t="shared" si="17"/>
        <v>31.8</v>
      </c>
      <c r="K28" s="163">
        <f t="shared" si="17"/>
        <v>533</v>
      </c>
      <c r="L28" s="164">
        <f t="shared" si="17"/>
        <v>85.58</v>
      </c>
      <c r="M28" s="164">
        <f t="shared" si="17"/>
        <v>31.236537000000002</v>
      </c>
      <c r="N28" s="163">
        <f t="shared" si="17"/>
        <v>528</v>
      </c>
      <c r="O28" s="164">
        <f t="shared" si="17"/>
        <v>84.965897397260235</v>
      </c>
      <c r="P28" s="164">
        <f t="shared" si="17"/>
        <v>31.012552550000002</v>
      </c>
      <c r="Q28" s="163">
        <f t="shared" si="17"/>
        <v>529</v>
      </c>
      <c r="R28" s="164">
        <f t="shared" si="17"/>
        <v>82.4</v>
      </c>
      <c r="S28" s="164">
        <f t="shared" si="17"/>
        <v>29.900000000000002</v>
      </c>
    </row>
    <row r="29" spans="2:19" ht="21.75" customHeight="1">
      <c r="B29" s="446" t="str">
        <f>ｼｰﾄ0!$C$4</f>
        <v>関東平野</v>
      </c>
      <c r="C29" s="442" t="s">
        <v>529</v>
      </c>
      <c r="D29" s="155" t="s">
        <v>198</v>
      </c>
      <c r="E29" s="162">
        <v>55</v>
      </c>
      <c r="F29" s="157">
        <v>3</v>
      </c>
      <c r="G29" s="157">
        <v>1.1000000000000001</v>
      </c>
      <c r="H29" s="162">
        <v>55</v>
      </c>
      <c r="I29" s="157">
        <v>3.1</v>
      </c>
      <c r="J29" s="157">
        <v>1.1000000000000001</v>
      </c>
      <c r="K29" s="162">
        <v>53</v>
      </c>
      <c r="L29" s="157">
        <v>2.4169999999999998</v>
      </c>
      <c r="M29" s="157">
        <v>0.88232299999999997</v>
      </c>
      <c r="N29" s="162">
        <v>53</v>
      </c>
      <c r="O29" s="157">
        <v>2.8336509808219201</v>
      </c>
      <c r="P29" s="157">
        <v>1.034282608</v>
      </c>
      <c r="Q29" s="163">
        <v>54</v>
      </c>
      <c r="R29" s="157">
        <v>4.7</v>
      </c>
      <c r="S29" s="157">
        <v>1.7</v>
      </c>
    </row>
    <row r="30" spans="2:19" ht="21.75" customHeight="1">
      <c r="B30" s="447"/>
      <c r="C30" s="443"/>
      <c r="D30" s="155" t="s">
        <v>19</v>
      </c>
      <c r="E30" s="162">
        <v>19</v>
      </c>
      <c r="F30" s="157">
        <v>0.7</v>
      </c>
      <c r="G30" s="157">
        <v>0.2</v>
      </c>
      <c r="H30" s="162">
        <v>19</v>
      </c>
      <c r="I30" s="157">
        <v>0.6</v>
      </c>
      <c r="J30" s="157">
        <v>0.2</v>
      </c>
      <c r="K30" s="162">
        <v>18</v>
      </c>
      <c r="L30" s="157">
        <v>0.55900000000000005</v>
      </c>
      <c r="M30" s="157">
        <v>0.20391999999999999</v>
      </c>
      <c r="N30" s="162">
        <v>17</v>
      </c>
      <c r="O30" s="157">
        <v>0.61712794520547998</v>
      </c>
      <c r="P30" s="157">
        <v>0.2252517</v>
      </c>
      <c r="Q30" s="163">
        <v>17</v>
      </c>
      <c r="R30" s="157">
        <v>0.7</v>
      </c>
      <c r="S30" s="157">
        <v>0.2</v>
      </c>
    </row>
    <row r="31" spans="2:19" ht="21.75" customHeight="1">
      <c r="B31" s="447"/>
      <c r="C31" s="443"/>
      <c r="D31" s="155" t="s">
        <v>18</v>
      </c>
      <c r="E31" s="162">
        <v>28</v>
      </c>
      <c r="F31" s="157">
        <v>22.5</v>
      </c>
      <c r="G31" s="157">
        <v>8.1999999999999993</v>
      </c>
      <c r="H31" s="162">
        <v>28</v>
      </c>
      <c r="I31" s="157">
        <v>20.100000000000001</v>
      </c>
      <c r="J31" s="157">
        <v>7.3</v>
      </c>
      <c r="K31" s="162">
        <v>28</v>
      </c>
      <c r="L31" s="157">
        <v>17.489000000000001</v>
      </c>
      <c r="M31" s="157">
        <v>6.3833479999999998</v>
      </c>
      <c r="N31" s="162">
        <v>28</v>
      </c>
      <c r="O31" s="157">
        <v>18.743202739726001</v>
      </c>
      <c r="P31" s="157">
        <v>6.8412689999999996</v>
      </c>
      <c r="Q31" s="163">
        <v>28</v>
      </c>
      <c r="R31" s="157">
        <v>22</v>
      </c>
      <c r="S31" s="157">
        <v>8</v>
      </c>
    </row>
    <row r="32" spans="2:19" ht="21.75" customHeight="1">
      <c r="B32" s="447"/>
      <c r="C32" s="443"/>
      <c r="D32" s="155" t="s">
        <v>199</v>
      </c>
      <c r="E32" s="162">
        <v>16</v>
      </c>
      <c r="F32" s="157">
        <v>0.3</v>
      </c>
      <c r="G32" s="157">
        <v>0</v>
      </c>
      <c r="H32" s="162">
        <v>15</v>
      </c>
      <c r="I32" s="157">
        <v>0.1</v>
      </c>
      <c r="J32" s="157">
        <v>0</v>
      </c>
      <c r="K32" s="162">
        <v>15</v>
      </c>
      <c r="L32" s="157">
        <v>7.0999999999999994E-2</v>
      </c>
      <c r="M32" s="157">
        <v>2.6020999999999999E-2</v>
      </c>
      <c r="N32" s="162">
        <v>15</v>
      </c>
      <c r="O32" s="157">
        <v>9.9493424657534205E-2</v>
      </c>
      <c r="P32" s="157">
        <v>3.6315100000000003E-2</v>
      </c>
      <c r="Q32" s="163">
        <v>15</v>
      </c>
      <c r="R32" s="157">
        <v>0.2</v>
      </c>
      <c r="S32" s="157">
        <v>0.1</v>
      </c>
    </row>
    <row r="33" spans="2:19" ht="21.75" customHeight="1">
      <c r="B33" s="447"/>
      <c r="C33" s="443"/>
      <c r="D33" s="62" t="s">
        <v>51</v>
      </c>
      <c r="E33" s="162">
        <v>32</v>
      </c>
      <c r="F33" s="157">
        <v>0.6</v>
      </c>
      <c r="G33" s="157">
        <v>0.2</v>
      </c>
      <c r="H33" s="162">
        <v>34</v>
      </c>
      <c r="I33" s="157">
        <v>0.3</v>
      </c>
      <c r="J33" s="157">
        <v>0.1</v>
      </c>
      <c r="K33" s="162">
        <v>36</v>
      </c>
      <c r="L33" s="157">
        <v>0.46700000000000003</v>
      </c>
      <c r="M33" s="157">
        <v>0.170376</v>
      </c>
      <c r="N33" s="162">
        <v>37</v>
      </c>
      <c r="O33" s="157">
        <v>0.5094164383561639</v>
      </c>
      <c r="P33" s="157">
        <v>0.18593700000000002</v>
      </c>
      <c r="Q33" s="163">
        <v>38</v>
      </c>
      <c r="R33" s="157">
        <v>0.9</v>
      </c>
      <c r="S33" s="157">
        <v>0.3</v>
      </c>
    </row>
    <row r="34" spans="2:19" ht="25.5" customHeight="1">
      <c r="B34" s="448"/>
      <c r="C34" s="444"/>
      <c r="D34" s="166" t="s">
        <v>251</v>
      </c>
      <c r="E34" s="163">
        <f t="shared" ref="E34:G34" si="18">IF(COUNT(E29:E33)&gt;=1,SUM(E29:E33),"")</f>
        <v>150</v>
      </c>
      <c r="F34" s="164">
        <f t="shared" ref="F34" si="19">IF(COUNT(F29:F33)&gt;=1,SUM(F29:F33),"")</f>
        <v>27.1</v>
      </c>
      <c r="G34" s="164">
        <f t="shared" si="18"/>
        <v>9.6999999999999993</v>
      </c>
      <c r="H34" s="163">
        <f t="shared" ref="H34:S34" si="20">IF(COUNT(H29:H33)&gt;=1,SUM(H29:H33),"")</f>
        <v>151</v>
      </c>
      <c r="I34" s="165">
        <f t="shared" si="20"/>
        <v>24.200000000000003</v>
      </c>
      <c r="J34" s="165">
        <f t="shared" si="20"/>
        <v>8.6999999999999993</v>
      </c>
      <c r="K34" s="163">
        <f t="shared" si="20"/>
        <v>150</v>
      </c>
      <c r="L34" s="164">
        <f t="shared" si="20"/>
        <v>21.003</v>
      </c>
      <c r="M34" s="164">
        <f t="shared" si="20"/>
        <v>7.6659879999999996</v>
      </c>
      <c r="N34" s="163">
        <f t="shared" si="20"/>
        <v>150</v>
      </c>
      <c r="O34" s="164">
        <f t="shared" si="20"/>
        <v>22.802891528767102</v>
      </c>
      <c r="P34" s="164">
        <f t="shared" si="20"/>
        <v>8.3230554079999983</v>
      </c>
      <c r="Q34" s="163">
        <f t="shared" si="20"/>
        <v>152</v>
      </c>
      <c r="R34" s="164">
        <f t="shared" si="20"/>
        <v>28.499999999999996</v>
      </c>
      <c r="S34" s="164">
        <f t="shared" si="20"/>
        <v>10.3</v>
      </c>
    </row>
    <row r="35" spans="2:19" ht="21.75" customHeight="1">
      <c r="B35" s="446" t="str">
        <f>ｼｰﾄ0!$C$4</f>
        <v>関東平野</v>
      </c>
      <c r="C35" s="442" t="s">
        <v>530</v>
      </c>
      <c r="D35" s="155" t="s">
        <v>198</v>
      </c>
      <c r="E35" s="162">
        <v>288</v>
      </c>
      <c r="F35" s="157">
        <v>47.1</v>
      </c>
      <c r="G35" s="157">
        <v>17.2</v>
      </c>
      <c r="H35" s="162">
        <v>290</v>
      </c>
      <c r="I35" s="157">
        <v>41.1</v>
      </c>
      <c r="J35" s="157">
        <v>15</v>
      </c>
      <c r="K35" s="162">
        <v>284</v>
      </c>
      <c r="L35" s="157">
        <v>42.527999999999999</v>
      </c>
      <c r="M35" s="157">
        <v>15.522732</v>
      </c>
      <c r="N35" s="162">
        <v>287</v>
      </c>
      <c r="O35" s="157">
        <v>42.069152602739699</v>
      </c>
      <c r="P35" s="157">
        <v>15.3552407</v>
      </c>
      <c r="Q35" s="163">
        <v>290</v>
      </c>
      <c r="R35" s="157">
        <v>41</v>
      </c>
      <c r="S35" s="157">
        <v>15</v>
      </c>
    </row>
    <row r="36" spans="2:19" ht="21.75" customHeight="1">
      <c r="B36" s="447"/>
      <c r="C36" s="443"/>
      <c r="D36" s="155" t="s">
        <v>19</v>
      </c>
      <c r="E36" s="162">
        <v>115</v>
      </c>
      <c r="F36" s="157">
        <v>3.1</v>
      </c>
      <c r="G36" s="157">
        <v>1.1000000000000001</v>
      </c>
      <c r="H36" s="162">
        <v>114</v>
      </c>
      <c r="I36" s="157">
        <v>3.5</v>
      </c>
      <c r="J36" s="157">
        <v>1.3</v>
      </c>
      <c r="K36" s="162">
        <v>122</v>
      </c>
      <c r="L36" s="157">
        <v>3.3969999999999998</v>
      </c>
      <c r="M36" s="157">
        <v>1.239968</v>
      </c>
      <c r="N36" s="162">
        <v>113</v>
      </c>
      <c r="O36" s="157">
        <v>3.8692467890411</v>
      </c>
      <c r="P36" s="157">
        <v>1.412275078</v>
      </c>
      <c r="Q36" s="163">
        <v>110</v>
      </c>
      <c r="R36" s="157">
        <v>3.2</v>
      </c>
      <c r="S36" s="157">
        <v>1.2</v>
      </c>
    </row>
    <row r="37" spans="2:19" ht="21.75" customHeight="1">
      <c r="B37" s="447"/>
      <c r="C37" s="443"/>
      <c r="D37" s="155" t="s">
        <v>18</v>
      </c>
      <c r="E37" s="162">
        <v>84</v>
      </c>
      <c r="F37" s="157">
        <v>127.1</v>
      </c>
      <c r="G37" s="157">
        <v>46.4</v>
      </c>
      <c r="H37" s="162">
        <v>84</v>
      </c>
      <c r="I37" s="157">
        <v>123.3</v>
      </c>
      <c r="J37" s="157">
        <v>45</v>
      </c>
      <c r="K37" s="162">
        <v>86</v>
      </c>
      <c r="L37" s="157">
        <v>126.69799999999999</v>
      </c>
      <c r="M37" s="157">
        <v>46.244723999999998</v>
      </c>
      <c r="N37" s="162">
        <v>84</v>
      </c>
      <c r="O37" s="157">
        <v>123.11882465753401</v>
      </c>
      <c r="P37" s="157">
        <v>44.938370999999997</v>
      </c>
      <c r="Q37" s="163">
        <v>84</v>
      </c>
      <c r="R37" s="157">
        <v>125.3</v>
      </c>
      <c r="S37" s="157">
        <v>45.7</v>
      </c>
    </row>
    <row r="38" spans="2:19" ht="21.75" customHeight="1">
      <c r="B38" s="447"/>
      <c r="C38" s="443"/>
      <c r="D38" s="155" t="s">
        <v>199</v>
      </c>
      <c r="E38" s="162">
        <v>44</v>
      </c>
      <c r="F38" s="157">
        <v>3.9</v>
      </c>
      <c r="G38" s="157">
        <v>1.4</v>
      </c>
      <c r="H38" s="162">
        <v>44</v>
      </c>
      <c r="I38" s="157">
        <v>3.3</v>
      </c>
      <c r="J38" s="157">
        <v>1.2</v>
      </c>
      <c r="K38" s="162">
        <v>47</v>
      </c>
      <c r="L38" s="157">
        <v>4.8869999999999996</v>
      </c>
      <c r="M38" s="157">
        <v>1.7836650000000001</v>
      </c>
      <c r="N38" s="162">
        <v>42</v>
      </c>
      <c r="O38" s="157">
        <v>4.1656246575342504</v>
      </c>
      <c r="P38" s="157">
        <v>1.5204530000000001</v>
      </c>
      <c r="Q38" s="163">
        <v>43</v>
      </c>
      <c r="R38" s="157">
        <v>12.6</v>
      </c>
      <c r="S38" s="157">
        <v>4.5999999999999996</v>
      </c>
    </row>
    <row r="39" spans="2:19" ht="21.75" customHeight="1">
      <c r="B39" s="447"/>
      <c r="C39" s="443"/>
      <c r="D39" s="62" t="s">
        <v>51</v>
      </c>
      <c r="E39" s="162">
        <v>12.9</v>
      </c>
      <c r="F39" s="157">
        <v>4.8</v>
      </c>
      <c r="G39" s="157">
        <v>70</v>
      </c>
      <c r="H39" s="162">
        <v>13.4</v>
      </c>
      <c r="I39" s="157">
        <v>5</v>
      </c>
      <c r="J39" s="157">
        <v>73</v>
      </c>
      <c r="K39" s="162">
        <v>88</v>
      </c>
      <c r="L39" s="157">
        <v>5.6249850000000006</v>
      </c>
      <c r="M39" s="157">
        <v>1.7836650000000001</v>
      </c>
      <c r="N39" s="162">
        <v>72</v>
      </c>
      <c r="O39" s="157">
        <v>14.673884912328759</v>
      </c>
      <c r="P39" s="157">
        <v>5.3559679930000001</v>
      </c>
      <c r="Q39" s="163">
        <v>72</v>
      </c>
      <c r="R39" s="157">
        <v>15</v>
      </c>
      <c r="S39" s="157">
        <v>5.4</v>
      </c>
    </row>
    <row r="40" spans="2:19" ht="25.5" customHeight="1" thickBot="1">
      <c r="B40" s="448"/>
      <c r="C40" s="444"/>
      <c r="D40" s="62" t="s">
        <v>252</v>
      </c>
      <c r="E40" s="163">
        <f t="shared" ref="E40:G40" si="21">IF(COUNT(E35:E39)&gt;=1,SUM(E35:E39),"")</f>
        <v>543.9</v>
      </c>
      <c r="F40" s="164">
        <f t="shared" ref="F40" si="22">IF(COUNT(F35:F39)&gt;=1,SUM(F35:F39),"")</f>
        <v>186.00000000000003</v>
      </c>
      <c r="G40" s="164">
        <f t="shared" si="21"/>
        <v>136.10000000000002</v>
      </c>
      <c r="H40" s="163">
        <f t="shared" ref="H40:S40" si="23">IF(COUNT(H35:H39)&gt;=1,SUM(H35:H39),"")</f>
        <v>545.4</v>
      </c>
      <c r="I40" s="165">
        <f t="shared" si="23"/>
        <v>176.20000000000002</v>
      </c>
      <c r="J40" s="165">
        <f t="shared" si="23"/>
        <v>135.5</v>
      </c>
      <c r="K40" s="163">
        <f t="shared" si="23"/>
        <v>627</v>
      </c>
      <c r="L40" s="164">
        <f t="shared" si="23"/>
        <v>183.134985</v>
      </c>
      <c r="M40" s="164">
        <f t="shared" si="23"/>
        <v>66.574753999999999</v>
      </c>
      <c r="N40" s="163">
        <f t="shared" si="23"/>
        <v>598</v>
      </c>
      <c r="O40" s="164">
        <f t="shared" si="23"/>
        <v>187.89673361917781</v>
      </c>
      <c r="P40" s="164">
        <f t="shared" si="23"/>
        <v>68.582307770999989</v>
      </c>
      <c r="Q40" s="163">
        <f t="shared" si="23"/>
        <v>599</v>
      </c>
      <c r="R40" s="164">
        <f t="shared" si="23"/>
        <v>197.1</v>
      </c>
      <c r="S40" s="164">
        <f t="shared" si="23"/>
        <v>71.900000000000006</v>
      </c>
    </row>
    <row r="41" spans="2:19" ht="21.75" hidden="1" customHeight="1" outlineLevel="1">
      <c r="B41" s="446" t="str">
        <f>ｼｰﾄ0!$C$4</f>
        <v>関東平野</v>
      </c>
      <c r="C41" s="442"/>
      <c r="D41" s="155" t="s">
        <v>198</v>
      </c>
      <c r="E41" s="162"/>
      <c r="F41" s="157"/>
      <c r="G41" s="157"/>
      <c r="H41" s="162"/>
      <c r="I41" s="157"/>
      <c r="J41" s="157"/>
      <c r="K41" s="162"/>
      <c r="L41" s="157"/>
      <c r="M41" s="157"/>
      <c r="N41" s="162"/>
      <c r="O41" s="157"/>
      <c r="P41" s="157"/>
      <c r="Q41" s="163"/>
      <c r="R41" s="157"/>
      <c r="S41" s="157"/>
    </row>
    <row r="42" spans="2:19" ht="21.75" hidden="1" customHeight="1" outlineLevel="1">
      <c r="B42" s="447"/>
      <c r="C42" s="464"/>
      <c r="D42" s="155" t="s">
        <v>19</v>
      </c>
      <c r="E42" s="162"/>
      <c r="F42" s="157"/>
      <c r="G42" s="157"/>
      <c r="H42" s="162"/>
      <c r="I42" s="157"/>
      <c r="J42" s="157"/>
      <c r="K42" s="162"/>
      <c r="L42" s="157"/>
      <c r="M42" s="157"/>
      <c r="N42" s="162"/>
      <c r="O42" s="157"/>
      <c r="P42" s="157"/>
      <c r="Q42" s="163"/>
      <c r="R42" s="157"/>
      <c r="S42" s="157"/>
    </row>
    <row r="43" spans="2:19" ht="21.75" hidden="1" customHeight="1" outlineLevel="1">
      <c r="B43" s="447"/>
      <c r="C43" s="464"/>
      <c r="D43" s="155" t="s">
        <v>18</v>
      </c>
      <c r="E43" s="162"/>
      <c r="F43" s="157"/>
      <c r="G43" s="157"/>
      <c r="H43" s="162"/>
      <c r="I43" s="157"/>
      <c r="J43" s="157"/>
      <c r="K43" s="162"/>
      <c r="L43" s="157"/>
      <c r="M43" s="157"/>
      <c r="N43" s="162"/>
      <c r="O43" s="157"/>
      <c r="P43" s="157"/>
      <c r="Q43" s="163"/>
      <c r="R43" s="157"/>
      <c r="S43" s="157"/>
    </row>
    <row r="44" spans="2:19" ht="21.75" hidden="1" customHeight="1" outlineLevel="1">
      <c r="B44" s="447"/>
      <c r="C44" s="464"/>
      <c r="D44" s="155" t="s">
        <v>199</v>
      </c>
      <c r="E44" s="162"/>
      <c r="F44" s="157"/>
      <c r="G44" s="157"/>
      <c r="H44" s="162"/>
      <c r="I44" s="157"/>
      <c r="J44" s="157"/>
      <c r="K44" s="162"/>
      <c r="L44" s="157"/>
      <c r="M44" s="157"/>
      <c r="N44" s="162"/>
      <c r="O44" s="157"/>
      <c r="P44" s="157"/>
      <c r="Q44" s="163"/>
      <c r="R44" s="157"/>
      <c r="S44" s="157"/>
    </row>
    <row r="45" spans="2:19" ht="21.75" hidden="1" customHeight="1" outlineLevel="1">
      <c r="B45" s="447"/>
      <c r="C45" s="464"/>
      <c r="D45" s="62" t="s">
        <v>51</v>
      </c>
      <c r="E45" s="162"/>
      <c r="F45" s="157"/>
      <c r="G45" s="157"/>
      <c r="H45" s="162"/>
      <c r="I45" s="157"/>
      <c r="J45" s="157"/>
      <c r="K45" s="162"/>
      <c r="L45" s="157"/>
      <c r="M45" s="157"/>
      <c r="N45" s="162"/>
      <c r="O45" s="157"/>
      <c r="P45" s="157"/>
      <c r="Q45" s="163"/>
      <c r="R45" s="157"/>
      <c r="S45" s="157"/>
    </row>
    <row r="46" spans="2:19" ht="23.25" hidden="1" customHeight="1" outlineLevel="1">
      <c r="B46" s="448"/>
      <c r="C46" s="465"/>
      <c r="D46" s="62" t="s">
        <v>253</v>
      </c>
      <c r="E46" s="163" t="str">
        <f t="shared" ref="E46:G46" si="24">IF(COUNT(E41:E45)&gt;=1,SUM(E41:E45),"")</f>
        <v/>
      </c>
      <c r="F46" s="164" t="str">
        <f t="shared" ref="F46" si="25">IF(COUNT(F41:F45)&gt;=1,SUM(F41:F45),"")</f>
        <v/>
      </c>
      <c r="G46" s="164" t="str">
        <f t="shared" si="24"/>
        <v/>
      </c>
      <c r="H46" s="163" t="str">
        <f t="shared" ref="H46:S46" si="26">IF(COUNT(H41:H45)&gt;=1,SUM(H41:H45),"")</f>
        <v/>
      </c>
      <c r="I46" s="165" t="str">
        <f t="shared" si="26"/>
        <v/>
      </c>
      <c r="J46" s="165" t="str">
        <f t="shared" si="26"/>
        <v/>
      </c>
      <c r="K46" s="163" t="str">
        <f t="shared" si="26"/>
        <v/>
      </c>
      <c r="L46" s="164" t="str">
        <f t="shared" si="26"/>
        <v/>
      </c>
      <c r="M46" s="164" t="str">
        <f t="shared" si="26"/>
        <v/>
      </c>
      <c r="N46" s="163" t="str">
        <f t="shared" si="26"/>
        <v/>
      </c>
      <c r="O46" s="164" t="str">
        <f t="shared" si="26"/>
        <v/>
      </c>
      <c r="P46" s="164" t="str">
        <f t="shared" si="26"/>
        <v/>
      </c>
      <c r="Q46" s="163" t="str">
        <f t="shared" si="26"/>
        <v/>
      </c>
      <c r="R46" s="164" t="str">
        <f t="shared" si="26"/>
        <v/>
      </c>
      <c r="S46" s="164" t="str">
        <f t="shared" si="26"/>
        <v/>
      </c>
    </row>
    <row r="47" spans="2:19" ht="21.75" hidden="1" customHeight="1" outlineLevel="1">
      <c r="B47" s="446" t="str">
        <f>ｼｰﾄ0!$C$4</f>
        <v>関東平野</v>
      </c>
      <c r="C47" s="442"/>
      <c r="D47" s="155" t="s">
        <v>198</v>
      </c>
      <c r="E47" s="162"/>
      <c r="F47" s="157"/>
      <c r="G47" s="157"/>
      <c r="H47" s="162"/>
      <c r="I47" s="157"/>
      <c r="J47" s="157"/>
      <c r="K47" s="156"/>
      <c r="L47" s="157"/>
      <c r="M47" s="157"/>
      <c r="N47" s="156"/>
      <c r="O47" s="157"/>
      <c r="P47" s="157"/>
      <c r="Q47" s="163"/>
      <c r="R47" s="157"/>
      <c r="S47" s="157"/>
    </row>
    <row r="48" spans="2:19" ht="21.75" hidden="1" customHeight="1" outlineLevel="1">
      <c r="B48" s="447"/>
      <c r="C48" s="443"/>
      <c r="D48" s="155" t="s">
        <v>19</v>
      </c>
      <c r="E48" s="162"/>
      <c r="F48" s="157"/>
      <c r="G48" s="157"/>
      <c r="H48" s="162"/>
      <c r="I48" s="157"/>
      <c r="J48" s="157"/>
      <c r="K48" s="156"/>
      <c r="L48" s="157"/>
      <c r="M48" s="157"/>
      <c r="N48" s="156"/>
      <c r="O48" s="157"/>
      <c r="P48" s="157"/>
      <c r="Q48" s="163"/>
      <c r="R48" s="157"/>
      <c r="S48" s="157"/>
    </row>
    <row r="49" spans="2:19" ht="21.75" hidden="1" customHeight="1" outlineLevel="1">
      <c r="B49" s="447"/>
      <c r="C49" s="443"/>
      <c r="D49" s="155" t="s">
        <v>18</v>
      </c>
      <c r="E49" s="162"/>
      <c r="F49" s="157"/>
      <c r="G49" s="157"/>
      <c r="H49" s="162"/>
      <c r="I49" s="157"/>
      <c r="J49" s="157"/>
      <c r="K49" s="156"/>
      <c r="L49" s="157"/>
      <c r="M49" s="157"/>
      <c r="N49" s="156"/>
      <c r="O49" s="157"/>
      <c r="P49" s="157"/>
      <c r="Q49" s="163"/>
      <c r="R49" s="157"/>
      <c r="S49" s="157"/>
    </row>
    <row r="50" spans="2:19" ht="21.75" hidden="1" customHeight="1" outlineLevel="1">
      <c r="B50" s="447"/>
      <c r="C50" s="443"/>
      <c r="D50" s="155" t="s">
        <v>199</v>
      </c>
      <c r="E50" s="162"/>
      <c r="F50" s="157"/>
      <c r="G50" s="157"/>
      <c r="H50" s="162"/>
      <c r="I50" s="157"/>
      <c r="J50" s="157"/>
      <c r="K50" s="156"/>
      <c r="L50" s="157"/>
      <c r="M50" s="157"/>
      <c r="N50" s="156"/>
      <c r="O50" s="157"/>
      <c r="P50" s="157"/>
      <c r="Q50" s="163"/>
      <c r="R50" s="157"/>
      <c r="S50" s="157"/>
    </row>
    <row r="51" spans="2:19" ht="21.75" hidden="1" customHeight="1" outlineLevel="1">
      <c r="B51" s="447"/>
      <c r="C51" s="443"/>
      <c r="D51" s="62" t="s">
        <v>51</v>
      </c>
      <c r="E51" s="162"/>
      <c r="F51" s="157"/>
      <c r="G51" s="157"/>
      <c r="H51" s="162"/>
      <c r="I51" s="157"/>
      <c r="J51" s="157"/>
      <c r="K51" s="156"/>
      <c r="L51" s="157"/>
      <c r="M51" s="157"/>
      <c r="N51" s="156"/>
      <c r="O51" s="157"/>
      <c r="P51" s="157"/>
      <c r="Q51" s="163"/>
      <c r="R51" s="157"/>
      <c r="S51" s="157"/>
    </row>
    <row r="52" spans="2:19" ht="26.25" hidden="1" customHeight="1" outlineLevel="1" thickBot="1">
      <c r="B52" s="470"/>
      <c r="C52" s="445"/>
      <c r="D52" s="167" t="s">
        <v>254</v>
      </c>
      <c r="E52" s="163" t="str">
        <f t="shared" ref="E52:G52" si="27">IF(COUNT(E47:E51)&gt;=1,SUM(E47:E51),"")</f>
        <v/>
      </c>
      <c r="F52" s="164" t="str">
        <f t="shared" ref="F52" si="28">IF(COUNT(F47:F51)&gt;=1,SUM(F47:F51),"")</f>
        <v/>
      </c>
      <c r="G52" s="164" t="str">
        <f t="shared" si="27"/>
        <v/>
      </c>
      <c r="H52" s="163" t="str">
        <f t="shared" ref="H52:S52" si="29">IF(COUNT(H47:H51)&gt;=1,SUM(H47:H51),"")</f>
        <v/>
      </c>
      <c r="I52" s="165" t="str">
        <f>IF(COUNT(I47:I51)&gt;=1,SUM(I47:I51),"")</f>
        <v/>
      </c>
      <c r="J52" s="165" t="str">
        <f t="shared" si="29"/>
        <v/>
      </c>
      <c r="K52" s="163" t="str">
        <f t="shared" si="29"/>
        <v/>
      </c>
      <c r="L52" s="164" t="str">
        <f t="shared" si="29"/>
        <v/>
      </c>
      <c r="M52" s="164" t="str">
        <f t="shared" si="29"/>
        <v/>
      </c>
      <c r="N52" s="163" t="str">
        <f t="shared" si="29"/>
        <v/>
      </c>
      <c r="O52" s="164" t="str">
        <f t="shared" si="29"/>
        <v/>
      </c>
      <c r="P52" s="164" t="str">
        <f t="shared" si="29"/>
        <v/>
      </c>
      <c r="Q52" s="163" t="str">
        <f t="shared" si="29"/>
        <v/>
      </c>
      <c r="R52" s="164" t="str">
        <f t="shared" si="29"/>
        <v/>
      </c>
      <c r="S52" s="164" t="str">
        <f t="shared" si="29"/>
        <v/>
      </c>
    </row>
    <row r="53" spans="2:19" ht="21.75" customHeight="1" collapsed="1" thickTop="1">
      <c r="B53" s="466" t="s">
        <v>232</v>
      </c>
      <c r="C53" s="458"/>
      <c r="D53" s="168" t="s">
        <v>198</v>
      </c>
      <c r="E53" s="169">
        <f>IF(COUNT(E5,E11,E17,E23,E29,E35,E41,E47)&gt;=1,SUM(E5,E11,E17,E23,E29,E35,E41,E47),"")</f>
        <v>1503</v>
      </c>
      <c r="F53" s="170">
        <f t="shared" ref="F53:S53" si="30">IF(COUNT(F5,F11,F17,F23,F29,F35,F41,F47)&gt;=1,SUM(F5,F11,F17,F23,F29,F35,F41,F47),"")</f>
        <v>140.13</v>
      </c>
      <c r="G53" s="170">
        <f t="shared" si="30"/>
        <v>51.16</v>
      </c>
      <c r="H53" s="169">
        <f t="shared" si="30"/>
        <v>1504</v>
      </c>
      <c r="I53" s="170">
        <f t="shared" si="30"/>
        <v>128.6</v>
      </c>
      <c r="J53" s="170">
        <f t="shared" si="30"/>
        <v>47</v>
      </c>
      <c r="K53" s="169">
        <f t="shared" si="30"/>
        <v>1483</v>
      </c>
      <c r="L53" s="170">
        <f t="shared" si="30"/>
        <v>127.047</v>
      </c>
      <c r="M53" s="170">
        <f t="shared" si="30"/>
        <v>46.372419000000001</v>
      </c>
      <c r="N53" s="169">
        <f t="shared" si="30"/>
        <v>1462</v>
      </c>
      <c r="O53" s="170">
        <f t="shared" si="30"/>
        <v>125.45415172054794</v>
      </c>
      <c r="P53" s="170">
        <f t="shared" si="30"/>
        <v>45.790765378000003</v>
      </c>
      <c r="Q53" s="169">
        <f t="shared" si="30"/>
        <v>1468</v>
      </c>
      <c r="R53" s="170">
        <f t="shared" si="30"/>
        <v>122.4</v>
      </c>
      <c r="S53" s="170">
        <f t="shared" si="30"/>
        <v>44.7</v>
      </c>
    </row>
    <row r="54" spans="2:19" ht="21.75" customHeight="1">
      <c r="B54" s="467"/>
      <c r="C54" s="459"/>
      <c r="D54" s="155" t="s">
        <v>19</v>
      </c>
      <c r="E54" s="169">
        <f t="shared" ref="E54:S54" si="31">IF(COUNT(E6,E12,E18,E24,E30,E36,E42,E48)&gt;=1,SUM(E6,E12,E18,E24,E30,E36,E42,E48),"")</f>
        <v>935</v>
      </c>
      <c r="F54" s="170">
        <f t="shared" si="31"/>
        <v>26.94</v>
      </c>
      <c r="G54" s="170">
        <f t="shared" si="31"/>
        <v>9.7999999999999989</v>
      </c>
      <c r="H54" s="169">
        <f t="shared" si="31"/>
        <v>947</v>
      </c>
      <c r="I54" s="170">
        <f t="shared" si="31"/>
        <v>26.5</v>
      </c>
      <c r="J54" s="170">
        <f t="shared" si="31"/>
        <v>9.6999999999999993</v>
      </c>
      <c r="K54" s="169">
        <f t="shared" si="31"/>
        <v>973</v>
      </c>
      <c r="L54" s="170">
        <f t="shared" si="31"/>
        <v>25.853999999999999</v>
      </c>
      <c r="M54" s="170">
        <f t="shared" si="31"/>
        <v>9.4474899999999984</v>
      </c>
      <c r="N54" s="169">
        <f t="shared" si="31"/>
        <v>926</v>
      </c>
      <c r="O54" s="170">
        <f t="shared" si="31"/>
        <v>27.013300158904109</v>
      </c>
      <c r="P54" s="170">
        <f t="shared" si="31"/>
        <v>9.8598545580000003</v>
      </c>
      <c r="Q54" s="169">
        <f t="shared" si="31"/>
        <v>957</v>
      </c>
      <c r="R54" s="170">
        <f t="shared" si="31"/>
        <v>26.9</v>
      </c>
      <c r="S54" s="170">
        <f t="shared" si="31"/>
        <v>9.7999999999999989</v>
      </c>
    </row>
    <row r="55" spans="2:19" ht="21.75" customHeight="1">
      <c r="B55" s="467"/>
      <c r="C55" s="459"/>
      <c r="D55" s="155" t="s">
        <v>18</v>
      </c>
      <c r="E55" s="169">
        <f t="shared" ref="E55:S55" si="32">IF(COUNT(E7,E13,E19,E25,E31,E37,E43,E49)&gt;=1,SUM(E7,E13,E19,E25,E31,E37,E43,E49),"")</f>
        <v>713</v>
      </c>
      <c r="F55" s="170">
        <f t="shared" si="32"/>
        <v>503.81999999999994</v>
      </c>
      <c r="G55" s="170">
        <f t="shared" si="32"/>
        <v>183.85</v>
      </c>
      <c r="H55" s="169">
        <f t="shared" si="32"/>
        <v>721</v>
      </c>
      <c r="I55" s="170">
        <f t="shared" si="32"/>
        <v>487.40000000000003</v>
      </c>
      <c r="J55" s="170">
        <f t="shared" si="32"/>
        <v>177.8</v>
      </c>
      <c r="K55" s="169">
        <f t="shared" si="32"/>
        <v>712</v>
      </c>
      <c r="L55" s="170">
        <f t="shared" si="32"/>
        <v>495.28999999999996</v>
      </c>
      <c r="M55" s="170">
        <f t="shared" si="32"/>
        <v>180.73764299999999</v>
      </c>
      <c r="N55" s="169">
        <f t="shared" si="32"/>
        <v>686</v>
      </c>
      <c r="O55" s="170">
        <f t="shared" si="32"/>
        <v>475.87408712328693</v>
      </c>
      <c r="P55" s="170">
        <f t="shared" si="32"/>
        <v>173.69404180000001</v>
      </c>
      <c r="Q55" s="169">
        <f t="shared" si="32"/>
        <v>697</v>
      </c>
      <c r="R55" s="170">
        <f t="shared" si="32"/>
        <v>453.70000000000005</v>
      </c>
      <c r="S55" s="170">
        <f t="shared" si="32"/>
        <v>165.40000000000003</v>
      </c>
    </row>
    <row r="56" spans="2:19" ht="21.75" customHeight="1">
      <c r="B56" s="467"/>
      <c r="C56" s="459"/>
      <c r="D56" s="155" t="s">
        <v>199</v>
      </c>
      <c r="E56" s="169">
        <f t="shared" ref="E56:S56" si="33">IF(COUNT(E8,E14,E20,E26,E32,E38,E44,E50)&gt;=1,SUM(E8,E14,E20,E26,E32,E38,E44,E50),"")</f>
        <v>661</v>
      </c>
      <c r="F56" s="170">
        <f t="shared" si="33"/>
        <v>86.9</v>
      </c>
      <c r="G56" s="170">
        <f t="shared" si="33"/>
        <v>31.559999999999995</v>
      </c>
      <c r="H56" s="169">
        <f t="shared" si="33"/>
        <v>669</v>
      </c>
      <c r="I56" s="170">
        <f t="shared" si="33"/>
        <v>57.599999999999994</v>
      </c>
      <c r="J56" s="170">
        <f t="shared" si="33"/>
        <v>20.9</v>
      </c>
      <c r="K56" s="169">
        <f t="shared" si="33"/>
        <v>675</v>
      </c>
      <c r="L56" s="170">
        <f t="shared" si="33"/>
        <v>54.445999999999998</v>
      </c>
      <c r="M56" s="170">
        <f t="shared" si="33"/>
        <v>19.873238000000001</v>
      </c>
      <c r="N56" s="169">
        <f t="shared" si="33"/>
        <v>638</v>
      </c>
      <c r="O56" s="170">
        <f t="shared" si="33"/>
        <v>52.793206780821883</v>
      </c>
      <c r="P56" s="170">
        <f t="shared" si="33"/>
        <v>19.269520475</v>
      </c>
      <c r="Q56" s="169">
        <f t="shared" si="33"/>
        <v>696</v>
      </c>
      <c r="R56" s="170">
        <f t="shared" si="33"/>
        <v>76.2</v>
      </c>
      <c r="S56" s="170">
        <f t="shared" si="33"/>
        <v>27.800000000000004</v>
      </c>
    </row>
    <row r="57" spans="2:19" ht="21.75" customHeight="1">
      <c r="B57" s="467"/>
      <c r="C57" s="459"/>
      <c r="D57" s="62" t="s">
        <v>51</v>
      </c>
      <c r="E57" s="169">
        <f t="shared" ref="E57:S57" si="34">IF(COUNT(E9,E15,E21,E27,E33,E39,E45,E51)&gt;=1,SUM(E9,E15,E21,E27,E33,E39,E45,E51),"")</f>
        <v>1276.9000000000001</v>
      </c>
      <c r="F57" s="170">
        <f t="shared" si="34"/>
        <v>26.7</v>
      </c>
      <c r="G57" s="170">
        <f t="shared" si="34"/>
        <v>77.900000000000006</v>
      </c>
      <c r="H57" s="169">
        <f t="shared" si="34"/>
        <v>1195.4000000000001</v>
      </c>
      <c r="I57" s="170">
        <f t="shared" si="34"/>
        <v>29.4</v>
      </c>
      <c r="J57" s="170">
        <f t="shared" si="34"/>
        <v>81.7</v>
      </c>
      <c r="K57" s="169">
        <f t="shared" si="34"/>
        <v>1292</v>
      </c>
      <c r="L57" s="170">
        <f t="shared" si="34"/>
        <v>29.81215267123288</v>
      </c>
      <c r="M57" s="170">
        <f t="shared" si="34"/>
        <v>10.6116432</v>
      </c>
      <c r="N57" s="169">
        <f t="shared" si="34"/>
        <v>1271</v>
      </c>
      <c r="O57" s="170">
        <f t="shared" si="34"/>
        <v>39.729826095890402</v>
      </c>
      <c r="P57" s="170">
        <f>IF(COUNT(P9,P15,P21,P27,P33,P39,P45,P51)&gt;=1,SUM(P9,P15,P21,P27,P33,P39,P45,P51),"")</f>
        <v>14.501386525000001</v>
      </c>
      <c r="Q57" s="169">
        <f t="shared" si="34"/>
        <v>1307</v>
      </c>
      <c r="R57" s="170">
        <f t="shared" si="34"/>
        <v>39.1</v>
      </c>
      <c r="S57" s="170">
        <f t="shared" si="34"/>
        <v>14.200000000000001</v>
      </c>
    </row>
    <row r="58" spans="2:19" ht="32.25" customHeight="1">
      <c r="B58" s="468"/>
      <c r="C58" s="460"/>
      <c r="D58" s="62" t="s">
        <v>222</v>
      </c>
      <c r="E58" s="163">
        <f>SUM(E53:E57)</f>
        <v>5088.8999999999996</v>
      </c>
      <c r="F58" s="164">
        <f t="shared" ref="F58:S58" si="35">SUM(F53:F57)</f>
        <v>784.4899999999999</v>
      </c>
      <c r="G58" s="164">
        <f t="shared" si="35"/>
        <v>354.27</v>
      </c>
      <c r="H58" s="163">
        <f t="shared" si="35"/>
        <v>5036.3999999999996</v>
      </c>
      <c r="I58" s="164">
        <f t="shared" si="35"/>
        <v>729.5</v>
      </c>
      <c r="J58" s="164">
        <f t="shared" si="35"/>
        <v>337.1</v>
      </c>
      <c r="K58" s="163">
        <f t="shared" si="35"/>
        <v>5135</v>
      </c>
      <c r="L58" s="164">
        <f t="shared" si="35"/>
        <v>732.44915267123292</v>
      </c>
      <c r="M58" s="164">
        <f t="shared" si="35"/>
        <v>267.0424332</v>
      </c>
      <c r="N58" s="163">
        <f t="shared" si="35"/>
        <v>4983</v>
      </c>
      <c r="O58" s="164">
        <f t="shared" si="35"/>
        <v>720.8645718794512</v>
      </c>
      <c r="P58" s="164">
        <f t="shared" si="35"/>
        <v>263.115568736</v>
      </c>
      <c r="Q58" s="163">
        <f>SUM(Q53:Q57)</f>
        <v>5125</v>
      </c>
      <c r="R58" s="164">
        <f t="shared" si="35"/>
        <v>718.30000000000007</v>
      </c>
      <c r="S58" s="164">
        <f t="shared" si="35"/>
        <v>261.90000000000003</v>
      </c>
    </row>
    <row r="59" spans="2:19">
      <c r="J59" s="171"/>
    </row>
    <row r="60" spans="2:19" ht="44.5">
      <c r="C60" s="142" t="s">
        <v>260</v>
      </c>
      <c r="D60" s="172"/>
      <c r="E60" s="173"/>
      <c r="F60" s="171"/>
      <c r="G60" s="171" t="s">
        <v>229</v>
      </c>
      <c r="H60" s="174" t="s">
        <v>261</v>
      </c>
      <c r="I60" s="175"/>
      <c r="J60" s="175"/>
      <c r="K60" s="174"/>
      <c r="L60" s="171"/>
      <c r="M60" s="176"/>
      <c r="N60" s="453"/>
      <c r="O60" s="453"/>
      <c r="P60" s="454"/>
      <c r="Q60" s="454"/>
      <c r="R60" s="454"/>
      <c r="S60" s="454"/>
    </row>
    <row r="61" spans="2:19" ht="28.5" customHeight="1">
      <c r="D61" s="66" t="s">
        <v>17</v>
      </c>
      <c r="E61" s="455" t="s">
        <v>531</v>
      </c>
      <c r="F61" s="456"/>
      <c r="G61" s="456"/>
      <c r="H61" s="456"/>
      <c r="I61" s="456"/>
      <c r="J61" s="456"/>
      <c r="K61" s="456"/>
      <c r="L61" s="456"/>
      <c r="M61" s="457"/>
      <c r="N61" s="453"/>
      <c r="O61" s="453"/>
      <c r="P61" s="454"/>
      <c r="Q61" s="454"/>
      <c r="R61" s="454"/>
      <c r="S61" s="454"/>
    </row>
    <row r="62" spans="2:19" ht="28.5" customHeight="1">
      <c r="D62" s="66" t="s">
        <v>19</v>
      </c>
      <c r="E62" s="455" t="s">
        <v>532</v>
      </c>
      <c r="F62" s="456"/>
      <c r="G62" s="456"/>
      <c r="H62" s="456"/>
      <c r="I62" s="456"/>
      <c r="J62" s="456"/>
      <c r="K62" s="456"/>
      <c r="L62" s="456"/>
      <c r="M62" s="457"/>
      <c r="N62" s="453"/>
      <c r="O62" s="453"/>
      <c r="P62" s="454"/>
      <c r="Q62" s="454"/>
      <c r="R62" s="454"/>
      <c r="S62" s="454"/>
    </row>
    <row r="63" spans="2:19" ht="28.5" customHeight="1">
      <c r="D63" s="66" t="s">
        <v>18</v>
      </c>
      <c r="E63" s="455" t="s">
        <v>533</v>
      </c>
      <c r="F63" s="456"/>
      <c r="G63" s="456"/>
      <c r="H63" s="456"/>
      <c r="I63" s="456"/>
      <c r="J63" s="456"/>
      <c r="K63" s="456"/>
      <c r="L63" s="456"/>
      <c r="M63" s="457"/>
      <c r="N63" s="453"/>
      <c r="O63" s="453"/>
      <c r="P63" s="454"/>
      <c r="Q63" s="454"/>
      <c r="R63" s="454"/>
      <c r="S63" s="454"/>
    </row>
    <row r="64" spans="2:19" ht="28.5" customHeight="1">
      <c r="D64" s="66" t="s">
        <v>230</v>
      </c>
      <c r="E64" s="455" t="s">
        <v>534</v>
      </c>
      <c r="F64" s="456"/>
      <c r="G64" s="456"/>
      <c r="H64" s="456"/>
      <c r="I64" s="456"/>
      <c r="J64" s="456"/>
      <c r="K64" s="456"/>
      <c r="L64" s="456"/>
      <c r="M64" s="457"/>
      <c r="N64" s="453"/>
      <c r="O64" s="453"/>
      <c r="P64" s="454"/>
      <c r="Q64" s="454"/>
      <c r="R64" s="454"/>
      <c r="S64" s="454"/>
    </row>
    <row r="65" spans="4:13" ht="21" customHeight="1">
      <c r="D65" s="177"/>
    </row>
    <row r="66" spans="4:13" ht="18" customHeight="1">
      <c r="D66" s="84" t="s">
        <v>264</v>
      </c>
    </row>
    <row r="67" spans="4:13">
      <c r="D67" s="369" t="s">
        <v>263</v>
      </c>
      <c r="E67" s="450" t="s">
        <v>535</v>
      </c>
      <c r="F67" s="451"/>
      <c r="G67" s="451"/>
      <c r="H67" s="451"/>
      <c r="I67" s="451"/>
      <c r="J67" s="451"/>
      <c r="K67" s="451"/>
      <c r="L67" s="451"/>
      <c r="M67" s="452"/>
    </row>
    <row r="68" spans="4:13" ht="23.25" customHeight="1">
      <c r="D68" s="449"/>
      <c r="E68" s="450" t="s">
        <v>536</v>
      </c>
      <c r="F68" s="451"/>
      <c r="G68" s="451"/>
      <c r="H68" s="451"/>
      <c r="I68" s="451"/>
      <c r="J68" s="451"/>
      <c r="K68" s="451"/>
      <c r="L68" s="451"/>
      <c r="M68" s="452"/>
    </row>
    <row r="69" spans="4:13" ht="20.25" customHeight="1">
      <c r="D69" s="449"/>
      <c r="E69" s="450"/>
      <c r="F69" s="451"/>
      <c r="G69" s="451"/>
      <c r="H69" s="451"/>
      <c r="I69" s="451"/>
      <c r="J69" s="451"/>
      <c r="K69" s="451"/>
      <c r="L69" s="451"/>
      <c r="M69" s="452"/>
    </row>
    <row r="70" spans="4:13" ht="20.25" customHeight="1">
      <c r="D70" s="383"/>
      <c r="E70" s="450"/>
      <c r="F70" s="451"/>
      <c r="G70" s="451"/>
      <c r="H70" s="451"/>
      <c r="I70" s="451"/>
      <c r="J70" s="451"/>
      <c r="K70" s="451"/>
      <c r="L70" s="451"/>
      <c r="M70" s="452"/>
    </row>
  </sheetData>
  <mergeCells count="35">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 ref="D67:D70"/>
    <mergeCell ref="E68:M68"/>
    <mergeCell ref="E69:M69"/>
    <mergeCell ref="E70:M70"/>
    <mergeCell ref="N60:S60"/>
    <mergeCell ref="N61:S61"/>
    <mergeCell ref="N62:S62"/>
    <mergeCell ref="N63:S63"/>
    <mergeCell ref="N64:S64"/>
    <mergeCell ref="E67:M67"/>
    <mergeCell ref="E61:M61"/>
    <mergeCell ref="E62:M62"/>
    <mergeCell ref="E63:M63"/>
    <mergeCell ref="E64:M64"/>
    <mergeCell ref="C5:C10"/>
    <mergeCell ref="C47:C52"/>
    <mergeCell ref="C29:C34"/>
    <mergeCell ref="C35:C40"/>
    <mergeCell ref="D2:D4"/>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00000000-0002-0000-0A00-000000000000}">
      <formula1>F5=ROUNDDOWN(F5,1)</formula1>
    </dataValidation>
  </dataValidations>
  <pageMargins left="0.70866141732283505" right="0.55118110236220497" top="0.70866141732283505" bottom="0.66929133858267698" header="0.511811023622047" footer="0.511811023622047"/>
  <pageSetup paperSize="9" scale="5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0D71-9D49-4846-9153-8547D72F38F2}">
  <sheetPr codeName="Sheet55">
    <tabColor theme="0"/>
    <pageSetUpPr fitToPage="1"/>
  </sheetPr>
  <dimension ref="A1:G56"/>
  <sheetViews>
    <sheetView zoomScale="70" zoomScaleNormal="70" workbookViewId="0">
      <selection activeCell="B16" sqref="B16"/>
    </sheetView>
  </sheetViews>
  <sheetFormatPr defaultColWidth="8.7265625" defaultRowHeight="16" outlineLevelRow="1" outlineLevelCol="1"/>
  <cols>
    <col min="1" max="1" width="7.36328125" style="268" customWidth="1"/>
    <col min="2" max="2" width="66.08984375" style="268" customWidth="1"/>
    <col min="3" max="3" width="5.90625" style="268" customWidth="1"/>
    <col min="4" max="4" width="7" style="280" hidden="1" customWidth="1" outlineLevel="1"/>
    <col min="5" max="5" width="7.90625" style="11" hidden="1" customWidth="1" outlineLevel="1"/>
    <col min="6" max="6" width="53.90625" style="280" hidden="1" customWidth="1" outlineLevel="1"/>
    <col min="7" max="7" width="8.7265625" style="268" collapsed="1"/>
    <col min="8" max="16384" width="8.7265625" style="268"/>
  </cols>
  <sheetData>
    <row r="1" spans="1:6" ht="24.75" customHeight="1">
      <c r="A1" s="356" t="s">
        <v>461</v>
      </c>
      <c r="B1" s="356"/>
      <c r="C1" s="267"/>
      <c r="D1" s="357" t="s">
        <v>262</v>
      </c>
      <c r="E1" s="358"/>
      <c r="F1" s="359"/>
    </row>
    <row r="2" spans="1:6" ht="15" hidden="1" customHeight="1" outlineLevel="1">
      <c r="A2" s="360" t="s">
        <v>272</v>
      </c>
      <c r="B2" s="361"/>
      <c r="D2" s="269" t="s">
        <v>148</v>
      </c>
      <c r="E2" s="270"/>
      <c r="F2" s="270"/>
    </row>
    <row r="3" spans="1:6" ht="13.4" hidden="1" customHeight="1" outlineLevel="1">
      <c r="A3" s="271" t="s">
        <v>273</v>
      </c>
      <c r="B3" s="272" t="s">
        <v>290</v>
      </c>
      <c r="D3" s="273"/>
      <c r="E3" s="274"/>
      <c r="F3" s="270"/>
    </row>
    <row r="4" spans="1:6" hidden="1" outlineLevel="1">
      <c r="A4" s="271" t="s">
        <v>274</v>
      </c>
      <c r="B4" s="275" t="s">
        <v>210</v>
      </c>
      <c r="D4" s="273"/>
      <c r="E4" s="276" t="s">
        <v>70</v>
      </c>
      <c r="F4" s="277" t="s">
        <v>210</v>
      </c>
    </row>
    <row r="5" spans="1:6" hidden="1" outlineLevel="1">
      <c r="A5" s="271" t="s">
        <v>275</v>
      </c>
      <c r="B5" s="275" t="s">
        <v>211</v>
      </c>
      <c r="D5" s="273"/>
      <c r="E5" s="276" t="s">
        <v>71</v>
      </c>
      <c r="F5" s="277" t="s">
        <v>211</v>
      </c>
    </row>
    <row r="6" spans="1:6" hidden="1" outlineLevel="1">
      <c r="A6" s="271" t="s">
        <v>276</v>
      </c>
      <c r="B6" s="275" t="s">
        <v>289</v>
      </c>
      <c r="D6" s="273"/>
      <c r="E6" s="276" t="s">
        <v>72</v>
      </c>
      <c r="F6" s="277" t="s">
        <v>73</v>
      </c>
    </row>
    <row r="7" spans="1:6" hidden="1" outlineLevel="1">
      <c r="A7" s="271" t="s">
        <v>277</v>
      </c>
      <c r="B7" s="275" t="s">
        <v>75</v>
      </c>
      <c r="D7" s="273"/>
      <c r="E7" s="276" t="s">
        <v>74</v>
      </c>
      <c r="F7" s="277" t="s">
        <v>75</v>
      </c>
    </row>
    <row r="8" spans="1:6" hidden="1" outlineLevel="1">
      <c r="A8" s="271" t="s">
        <v>278</v>
      </c>
      <c r="B8" s="275" t="s">
        <v>270</v>
      </c>
      <c r="D8" s="273"/>
      <c r="E8" s="276" t="s">
        <v>76</v>
      </c>
      <c r="F8" s="277" t="s">
        <v>77</v>
      </c>
    </row>
    <row r="9" spans="1:6" hidden="1" outlineLevel="1">
      <c r="A9" s="271" t="s">
        <v>279</v>
      </c>
      <c r="B9" s="275" t="s">
        <v>126</v>
      </c>
      <c r="D9" s="273"/>
      <c r="E9" s="276" t="s">
        <v>108</v>
      </c>
      <c r="F9" s="277" t="s">
        <v>109</v>
      </c>
    </row>
    <row r="10" spans="1:6" hidden="1" outlineLevel="1">
      <c r="A10" s="271" t="s">
        <v>280</v>
      </c>
      <c r="B10" s="275" t="s">
        <v>621</v>
      </c>
      <c r="D10" s="273"/>
      <c r="E10" s="276"/>
      <c r="F10" s="277"/>
    </row>
    <row r="11" spans="1:6" hidden="1" outlineLevel="1">
      <c r="D11" s="273"/>
      <c r="E11" s="276" t="s">
        <v>112</v>
      </c>
      <c r="F11" s="277" t="s">
        <v>206</v>
      </c>
    </row>
    <row r="12" spans="1:6" collapsed="1">
      <c r="A12" s="273" t="s">
        <v>271</v>
      </c>
      <c r="B12" s="270"/>
      <c r="D12" s="273" t="s">
        <v>149</v>
      </c>
      <c r="E12" s="276"/>
      <c r="F12" s="270"/>
    </row>
    <row r="13" spans="1:6">
      <c r="A13" s="271" t="s">
        <v>279</v>
      </c>
      <c r="B13" s="275" t="s">
        <v>107</v>
      </c>
      <c r="D13" s="273"/>
      <c r="E13" s="276" t="s">
        <v>78</v>
      </c>
      <c r="F13" s="277" t="s">
        <v>79</v>
      </c>
    </row>
    <row r="14" spans="1:6">
      <c r="A14" s="271" t="s">
        <v>280</v>
      </c>
      <c r="B14" s="275" t="s">
        <v>109</v>
      </c>
      <c r="D14" s="273"/>
      <c r="E14" s="276" t="s">
        <v>80</v>
      </c>
      <c r="F14" s="277" t="s">
        <v>81</v>
      </c>
    </row>
    <row r="15" spans="1:6">
      <c r="A15" s="271" t="s">
        <v>281</v>
      </c>
      <c r="B15" s="275" t="s">
        <v>110</v>
      </c>
      <c r="D15" s="273"/>
      <c r="E15" s="276" t="s">
        <v>82</v>
      </c>
      <c r="F15" s="277" t="s">
        <v>83</v>
      </c>
    </row>
    <row r="16" spans="1:6">
      <c r="A16" s="271" t="s">
        <v>282</v>
      </c>
      <c r="B16" s="275" t="s">
        <v>111</v>
      </c>
      <c r="D16" s="273"/>
      <c r="E16" s="276" t="s">
        <v>84</v>
      </c>
      <c r="F16" s="277" t="s">
        <v>85</v>
      </c>
    </row>
    <row r="17" spans="1:6">
      <c r="A17" s="271" t="s">
        <v>283</v>
      </c>
      <c r="B17" s="275" t="s">
        <v>206</v>
      </c>
      <c r="D17" s="273"/>
      <c r="E17" s="276" t="s">
        <v>86</v>
      </c>
      <c r="F17" s="277" t="s">
        <v>87</v>
      </c>
    </row>
    <row r="18" spans="1:6">
      <c r="A18" s="271" t="s">
        <v>284</v>
      </c>
      <c r="B18" s="275" t="s">
        <v>207</v>
      </c>
      <c r="D18" s="273"/>
      <c r="E18" s="276" t="s">
        <v>88</v>
      </c>
      <c r="F18" s="277" t="s">
        <v>89</v>
      </c>
    </row>
    <row r="19" spans="1:6">
      <c r="A19" s="271" t="s">
        <v>285</v>
      </c>
      <c r="B19" s="275" t="s">
        <v>208</v>
      </c>
      <c r="D19" s="273" t="s">
        <v>150</v>
      </c>
      <c r="E19" s="276"/>
      <c r="F19" s="270"/>
    </row>
    <row r="20" spans="1:6">
      <c r="A20" s="271" t="s">
        <v>286</v>
      </c>
      <c r="B20" s="275" t="s">
        <v>209</v>
      </c>
      <c r="D20" s="273"/>
      <c r="E20" s="276" t="s">
        <v>90</v>
      </c>
      <c r="F20" s="277" t="s">
        <v>91</v>
      </c>
    </row>
    <row r="21" spans="1:6">
      <c r="A21" s="271" t="s">
        <v>287</v>
      </c>
      <c r="B21" s="275" t="s">
        <v>212</v>
      </c>
      <c r="D21" s="273"/>
      <c r="E21" s="276" t="s">
        <v>92</v>
      </c>
      <c r="F21" s="277" t="s">
        <v>93</v>
      </c>
    </row>
    <row r="22" spans="1:6">
      <c r="A22" s="271" t="s">
        <v>288</v>
      </c>
      <c r="B22" s="275" t="s">
        <v>213</v>
      </c>
      <c r="D22" s="273"/>
      <c r="E22" s="276" t="s">
        <v>94</v>
      </c>
      <c r="F22" s="277" t="s">
        <v>95</v>
      </c>
    </row>
    <row r="23" spans="1:6">
      <c r="A23" s="271" t="s">
        <v>620</v>
      </c>
      <c r="B23" s="275" t="s">
        <v>214</v>
      </c>
      <c r="D23" s="273"/>
      <c r="E23" s="276" t="s">
        <v>96</v>
      </c>
      <c r="F23" s="277" t="s">
        <v>97</v>
      </c>
    </row>
    <row r="24" spans="1:6">
      <c r="A24" s="271" t="s">
        <v>619</v>
      </c>
      <c r="B24" s="275" t="s">
        <v>215</v>
      </c>
      <c r="D24" s="273"/>
      <c r="E24" s="276" t="s">
        <v>98</v>
      </c>
      <c r="F24" s="277" t="s">
        <v>99</v>
      </c>
    </row>
    <row r="25" spans="1:6">
      <c r="A25" s="271" t="s">
        <v>618</v>
      </c>
      <c r="B25" s="275" t="s">
        <v>216</v>
      </c>
      <c r="D25" s="273"/>
      <c r="E25" s="276" t="s">
        <v>100</v>
      </c>
      <c r="F25" s="277" t="s">
        <v>101</v>
      </c>
    </row>
    <row r="26" spans="1:6">
      <c r="A26" s="271" t="s">
        <v>617</v>
      </c>
      <c r="B26" s="275" t="s">
        <v>217</v>
      </c>
      <c r="D26" s="273"/>
      <c r="E26" s="276" t="s">
        <v>102</v>
      </c>
      <c r="F26" s="277" t="s">
        <v>103</v>
      </c>
    </row>
    <row r="27" spans="1:6">
      <c r="A27" s="271" t="s">
        <v>616</v>
      </c>
      <c r="B27" s="275" t="s">
        <v>218</v>
      </c>
      <c r="D27" s="273"/>
      <c r="E27" s="276" t="s">
        <v>104</v>
      </c>
      <c r="F27" s="277" t="s">
        <v>105</v>
      </c>
    </row>
    <row r="28" spans="1:6">
      <c r="A28" s="271" t="s">
        <v>615</v>
      </c>
      <c r="B28" s="275" t="s">
        <v>219</v>
      </c>
      <c r="D28" s="273" t="s">
        <v>106</v>
      </c>
      <c r="E28" s="276"/>
      <c r="F28" s="270"/>
    </row>
    <row r="29" spans="1:6">
      <c r="D29" s="273"/>
      <c r="E29" s="276" t="s">
        <v>113</v>
      </c>
      <c r="F29" s="277" t="s">
        <v>207</v>
      </c>
    </row>
    <row r="30" spans="1:6">
      <c r="B30" s="278"/>
      <c r="D30" s="273"/>
      <c r="E30" s="276" t="s">
        <v>114</v>
      </c>
      <c r="F30" s="277" t="s">
        <v>208</v>
      </c>
    </row>
    <row r="31" spans="1:6">
      <c r="B31" s="278" t="s">
        <v>614</v>
      </c>
      <c r="D31" s="273"/>
      <c r="E31" s="276" t="s">
        <v>115</v>
      </c>
      <c r="F31" s="277" t="s">
        <v>209</v>
      </c>
    </row>
    <row r="32" spans="1:6">
      <c r="D32" s="273"/>
      <c r="E32" s="276" t="s">
        <v>116</v>
      </c>
      <c r="F32" s="277" t="s">
        <v>212</v>
      </c>
    </row>
    <row r="33" spans="4:6">
      <c r="D33" s="273"/>
      <c r="E33" s="276" t="s">
        <v>117</v>
      </c>
      <c r="F33" s="277" t="s">
        <v>213</v>
      </c>
    </row>
    <row r="34" spans="4:6">
      <c r="D34" s="273"/>
      <c r="E34" s="276" t="s">
        <v>118</v>
      </c>
      <c r="F34" s="277" t="s">
        <v>214</v>
      </c>
    </row>
    <row r="35" spans="4:6">
      <c r="D35" s="273"/>
      <c r="E35" s="276" t="s">
        <v>119</v>
      </c>
      <c r="F35" s="277" t="s">
        <v>215</v>
      </c>
    </row>
    <row r="36" spans="4:6">
      <c r="D36" s="273"/>
      <c r="E36" s="276" t="s">
        <v>120</v>
      </c>
      <c r="F36" s="277" t="s">
        <v>216</v>
      </c>
    </row>
    <row r="37" spans="4:6">
      <c r="D37" s="273"/>
      <c r="E37" s="276" t="s">
        <v>121</v>
      </c>
      <c r="F37" s="277" t="s">
        <v>217</v>
      </c>
    </row>
    <row r="38" spans="4:6">
      <c r="D38" s="273"/>
      <c r="E38" s="276" t="s">
        <v>122</v>
      </c>
      <c r="F38" s="277" t="s">
        <v>218</v>
      </c>
    </row>
    <row r="39" spans="4:6">
      <c r="D39" s="273"/>
      <c r="E39" s="276" t="s">
        <v>123</v>
      </c>
      <c r="F39" s="277" t="s">
        <v>219</v>
      </c>
    </row>
    <row r="40" spans="4:6">
      <c r="D40" s="273" t="s">
        <v>124</v>
      </c>
      <c r="E40" s="276"/>
      <c r="F40" s="270"/>
    </row>
    <row r="41" spans="4:6">
      <c r="D41" s="273"/>
      <c r="E41" s="276" t="s">
        <v>125</v>
      </c>
      <c r="F41" s="277" t="s">
        <v>126</v>
      </c>
    </row>
    <row r="42" spans="4:6">
      <c r="D42" s="273"/>
      <c r="E42" s="276" t="s">
        <v>127</v>
      </c>
      <c r="F42" s="277" t="s">
        <v>128</v>
      </c>
    </row>
    <row r="43" spans="4:6">
      <c r="D43" s="273"/>
      <c r="E43" s="276" t="s">
        <v>129</v>
      </c>
      <c r="F43" s="277" t="s">
        <v>130</v>
      </c>
    </row>
    <row r="44" spans="4:6">
      <c r="D44" s="273"/>
      <c r="E44" s="276" t="s">
        <v>131</v>
      </c>
      <c r="F44" s="277" t="s">
        <v>132</v>
      </c>
    </row>
    <row r="45" spans="4:6">
      <c r="D45" s="273"/>
      <c r="E45" s="276" t="s">
        <v>133</v>
      </c>
      <c r="F45" s="277" t="s">
        <v>134</v>
      </c>
    </row>
    <row r="46" spans="4:6">
      <c r="D46" s="273"/>
      <c r="E46" s="276" t="s">
        <v>135</v>
      </c>
      <c r="F46" s="277" t="s">
        <v>136</v>
      </c>
    </row>
    <row r="47" spans="4:6">
      <c r="D47" s="273"/>
      <c r="E47" s="276" t="s">
        <v>137</v>
      </c>
      <c r="F47" s="277" t="s">
        <v>138</v>
      </c>
    </row>
    <row r="48" spans="4:6">
      <c r="D48" s="273" t="s">
        <v>139</v>
      </c>
      <c r="E48" s="276"/>
      <c r="F48" s="270"/>
    </row>
    <row r="49" spans="4:6" ht="26.25" customHeight="1">
      <c r="D49" s="273"/>
      <c r="E49" s="276" t="s">
        <v>140</v>
      </c>
      <c r="F49" s="277" t="s">
        <v>141</v>
      </c>
    </row>
    <row r="50" spans="4:6">
      <c r="D50" s="273"/>
      <c r="E50" s="276" t="s">
        <v>142</v>
      </c>
      <c r="F50" s="277" t="s">
        <v>143</v>
      </c>
    </row>
    <row r="51" spans="4:6">
      <c r="D51" s="273"/>
      <c r="E51" s="276" t="s">
        <v>144</v>
      </c>
      <c r="F51" s="277" t="s">
        <v>145</v>
      </c>
    </row>
    <row r="52" spans="4:6">
      <c r="D52" s="273"/>
      <c r="E52" s="276" t="s">
        <v>151</v>
      </c>
      <c r="F52" s="277" t="s">
        <v>152</v>
      </c>
    </row>
    <row r="53" spans="4:6">
      <c r="F53" s="281"/>
    </row>
    <row r="54" spans="4:6">
      <c r="F54" s="280" t="s">
        <v>265</v>
      </c>
    </row>
    <row r="56" spans="4:6">
      <c r="D56" s="280" t="s">
        <v>146</v>
      </c>
    </row>
  </sheetData>
  <mergeCells count="3">
    <mergeCell ref="A1:B1"/>
    <mergeCell ref="D1:F1"/>
    <mergeCell ref="A2:B2"/>
  </mergeCells>
  <phoneticPr fontId="4"/>
  <pageMargins left="0.70866141732283505" right="0.70866141732283505" top="0.74803149606299202" bottom="0.74803149606299202"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Template/>
  <DocSecurity>0</DocSecurity>
  <ScaleCrop>false</ScaleCrop>
  <HeadingPairs>
    <vt:vector size="4" baseType="variant">
      <vt:variant>
        <vt:lpstr>ワークシート</vt:lpstr>
      </vt:variant>
      <vt:variant>
        <vt:i4>12</vt:i4>
      </vt:variant>
      <vt:variant>
        <vt:lpstr>名前付き一覧</vt:lpstr>
      </vt:variant>
      <vt:variant>
        <vt:i4>55</vt:i4>
      </vt:variant>
    </vt:vector>
  </HeadingPairs>
  <TitlesOfParts>
    <vt:vector size="67" baseType="lpstr">
      <vt:lpstr>集計1</vt:lpstr>
      <vt:lpstr>目次</vt:lpstr>
      <vt:lpstr>ｼｰﾄ0</vt:lpstr>
      <vt:lpstr>ｼｰﾄ1</vt:lpstr>
      <vt:lpstr>ｼｰﾄ2</vt:lpstr>
      <vt:lpstr>ｼｰﾄ3</vt:lpstr>
      <vt:lpstr>ｼｰﾄ5</vt:lpstr>
      <vt:lpstr>ｼｰﾄ6</vt:lpstr>
      <vt:lpstr>目次 (2)</vt:lpstr>
      <vt:lpstr>ｼｰﾄ14</vt:lpstr>
      <vt:lpstr>ｼｰﾄ22</vt:lpstr>
      <vt:lpstr>Sheet1</vt:lpstr>
      <vt:lpstr>ｼｰﾄ0!Print_Area</vt:lpstr>
      <vt:lpstr>ｼｰﾄ1!Print_Area</vt:lpstr>
      <vt:lpstr>ｼｰﾄ14!Print_Area</vt:lpstr>
      <vt:lpstr>ｼｰﾄ22!Print_Area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