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80E87BB0-9E24-4FBE-B48A-743F7223B504}" xr6:coauthVersionLast="47" xr6:coauthVersionMax="47" xr10:uidLastSave="{00000000-0000-0000-0000-000000000000}"/>
  <bookViews>
    <workbookView xWindow="-110" yWindow="-110" windowWidth="19420" windowHeight="10420" tabRatio="823" firstSheet="1" activeTab="1"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目次 (2)" sheetId="229" r:id="rId9"/>
    <sheet name="ｼｰﾄ7" sheetId="230" r:id="rId10"/>
    <sheet name="ｼｰﾄ10" sheetId="231" r:id="rId11"/>
    <sheet name="ｼｰﾄ12" sheetId="232" r:id="rId12"/>
    <sheet name="ｼｰﾄ14" sheetId="233" r:id="rId13"/>
    <sheet name="ｼｰﾄ22" sheetId="234" r:id="rId14"/>
    <sheet name="Sheet1" sheetId="228" state="hidden" r:id="rId15"/>
  </sheets>
  <definedNames>
    <definedName name="_xlnm._FilterDatabase" localSheetId="0" hidden="1">集計1!#REF!</definedName>
    <definedName name="_xlnm.Print_Area" localSheetId="2">ｼｰﾄ0!$B$1:$D$3</definedName>
    <definedName name="_xlnm.Print_Area" localSheetId="3">ｼｰﾄ1!$A$1:$F$28</definedName>
    <definedName name="_xlnm.Print_Area" localSheetId="10">ｼｰﾄ10!$B$1:$J$10</definedName>
    <definedName name="_xlnm.Print_Area" localSheetId="11">ｼｰﾄ12!$B$1:$J$6</definedName>
    <definedName name="_xlnm.Print_Area" localSheetId="12">ｼｰﾄ14!$B$1:$U$20</definedName>
    <definedName name="_xlnm.Print_Area" localSheetId="13">ｼｰﾄ22!$B$1:$T$17</definedName>
    <definedName name="_xlnm.Print_Area" localSheetId="5">ｼｰﾄ3!$A$1:$L$70</definedName>
    <definedName name="_xlnm.Print_Area" localSheetId="6">ｼｰﾄ5!$A$1:$H$39</definedName>
    <definedName name="_xlnm.Print_Area" localSheetId="7">ｼｰﾄ6!$A$1:$V$70</definedName>
    <definedName name="_xlnm.Print_Area" localSheetId="9">ｼｰﾄ7!$B$1:$Q$9</definedName>
    <definedName name="_xlnm.Print_Area" localSheetId="0">集計1!$A$1:$AO$29</definedName>
    <definedName name="愛知県">ｼｰﾄ0!$X$10:$X$14</definedName>
    <definedName name="愛媛県">ｼｰﾄ0!$AM$10:$AM$14</definedName>
    <definedName name="茨城県">ｼｰﾄ0!$I$10:$I$14</definedName>
    <definedName name="岡山県">ｼｰﾄ0!$AH$10:$AH$14</definedName>
    <definedName name="沖縄県">ｼｰﾄ0!$AV$10:$AV$14</definedName>
    <definedName name="岩手県">ｼｰﾄ0!$D$10:$D$14</definedName>
    <definedName name="岐阜県">ｼｰﾄ0!$V$10:$V$14</definedName>
    <definedName name="宮崎県">ｼｰﾄ0!$AT$10:$AT$14</definedName>
    <definedName name="宮城県">ｼｰﾄ0!$E$10:$E$14</definedName>
    <definedName name="京都府">ｼｰﾄ0!$AA$10:$AA$14</definedName>
    <definedName name="熊本県">ｼｰﾄ0!$AR$10:$AR$14</definedName>
    <definedName name="群馬県">ｼｰﾄ0!$K$10:$K$14</definedName>
    <definedName name="広島県">ｼｰﾄ0!$AI$10:$AI$14</definedName>
    <definedName name="香川県">ｼｰﾄ0!$AL$10:$AL$14</definedName>
    <definedName name="高知県">ｼｰﾄ0!$AN$10:$AN$14</definedName>
    <definedName name="佐賀県">ｼｰﾄ0!$AP$10:$AP$14</definedName>
    <definedName name="埼玉県">ｼｰﾄ0!$L$10:$L$14</definedName>
    <definedName name="三重県">ｼｰﾄ0!$Y$10:$Y$14</definedName>
    <definedName name="山形県">ｼｰﾄ0!$G$10:$G$14</definedName>
    <definedName name="山口県">ｼｰﾄ0!$AJ$10:$AJ$14</definedName>
    <definedName name="山梨県">ｼｰﾄ0!$T$10:$T$14</definedName>
    <definedName name="滋賀県">ｼｰﾄ0!$Z$10:$Z$14</definedName>
    <definedName name="鹿児島県">ｼｰﾄ0!$AU$10:$AU$14</definedName>
    <definedName name="秋田県">ｼｰﾄ0!$F$10:$F$14</definedName>
    <definedName name="新潟県">ｼｰﾄ0!$P$10:$P$14</definedName>
    <definedName name="神奈川県">ｼｰﾄ0!$O$10:$O$14</definedName>
    <definedName name="青森県">ｼｰﾄ0!$C$10:$C$14</definedName>
    <definedName name="静岡県">ｼｰﾄ0!$W$10:$W$14</definedName>
    <definedName name="石川県">ｼｰﾄ0!$R$10:$R$14</definedName>
    <definedName name="千葉県">ｼｰﾄ0!$M$10:$M$14</definedName>
    <definedName name="大阪府">ｼｰﾄ0!$AB$10:$AB$14</definedName>
    <definedName name="大分県">ｼｰﾄ0!$AS$10:$AS$14</definedName>
    <definedName name="長崎県">ｼｰﾄ0!$AQ$10:$AQ$14</definedName>
    <definedName name="長野県">ｼｰﾄ0!$U$10:$U$14</definedName>
    <definedName name="鳥取県">ｼｰﾄ0!$AF$10:$AF$14</definedName>
    <definedName name="都道府県名">ｼｰﾄ0!#REF!</definedName>
    <definedName name="島根県">ｼｰﾄ0!$AG$10:$AG$14</definedName>
    <definedName name="東京都">ｼｰﾄ0!$N$10:$N$14</definedName>
    <definedName name="徳島県">ｼｰﾄ0!$AK$10:$AK$14</definedName>
    <definedName name="栃木県">ｼｰﾄ0!$J$10:$J$14</definedName>
    <definedName name="奈良県">ｼｰﾄ0!$AD$10:$AD$14</definedName>
    <definedName name="富山県">ｼｰﾄ0!$Q$10:$Q$14</definedName>
    <definedName name="福井県">ｼｰﾄ0!$S$10:$S$14</definedName>
    <definedName name="福岡県">ｼｰﾄ0!$AO$10:$AO$14</definedName>
    <definedName name="福島県">ｼｰﾄ0!$H$10:$H$14</definedName>
    <definedName name="兵庫県">ｼｰﾄ0!$AC$10:$AC$14</definedName>
    <definedName name="北海道">ｼｰﾄ0!$B$10:$B$14</definedName>
    <definedName name="和歌山県">ｼｰﾄ0!$AE$10:$AE$14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34" l="1"/>
  <c r="R4" i="234"/>
  <c r="R5" i="234"/>
  <c r="F6" i="234"/>
  <c r="F16" i="234" s="1"/>
  <c r="G6" i="234"/>
  <c r="H6" i="234"/>
  <c r="I6" i="234"/>
  <c r="J6" i="234"/>
  <c r="K6" i="234"/>
  <c r="L6" i="234"/>
  <c r="M6" i="234"/>
  <c r="N6" i="234"/>
  <c r="N16" i="234" s="1"/>
  <c r="O6" i="234"/>
  <c r="P6" i="234"/>
  <c r="Q6" i="234"/>
  <c r="R7" i="234"/>
  <c r="R8" i="234"/>
  <c r="F9" i="234"/>
  <c r="G9" i="234"/>
  <c r="H9" i="234"/>
  <c r="I9" i="234"/>
  <c r="J9" i="234"/>
  <c r="K9" i="234"/>
  <c r="L9" i="234"/>
  <c r="M9" i="234"/>
  <c r="N9" i="234"/>
  <c r="O9" i="234"/>
  <c r="P9" i="234"/>
  <c r="Q9" i="234"/>
  <c r="R10" i="234"/>
  <c r="R11" i="234"/>
  <c r="F12" i="234"/>
  <c r="G12" i="234"/>
  <c r="H12" i="234"/>
  <c r="I12" i="234"/>
  <c r="J12" i="234"/>
  <c r="K12" i="234"/>
  <c r="L12" i="234"/>
  <c r="M12" i="234"/>
  <c r="N12" i="234"/>
  <c r="O12" i="234"/>
  <c r="P12" i="234"/>
  <c r="Q12" i="234"/>
  <c r="R13" i="234"/>
  <c r="R14" i="234"/>
  <c r="S13" i="234" s="1"/>
  <c r="F15" i="234"/>
  <c r="G15" i="234"/>
  <c r="H15" i="234"/>
  <c r="I15" i="234"/>
  <c r="J15" i="234"/>
  <c r="K15" i="234"/>
  <c r="L15" i="234"/>
  <c r="M15" i="234"/>
  <c r="N15" i="234"/>
  <c r="O15" i="234"/>
  <c r="P15" i="234"/>
  <c r="Q15" i="234"/>
  <c r="A1" i="233"/>
  <c r="R5" i="233"/>
  <c r="R6" i="233"/>
  <c r="F7" i="233"/>
  <c r="G7" i="233"/>
  <c r="G17" i="233" s="1"/>
  <c r="H7" i="233"/>
  <c r="I7" i="233"/>
  <c r="J7" i="233"/>
  <c r="K7" i="233"/>
  <c r="L7" i="233"/>
  <c r="M7" i="233"/>
  <c r="N7" i="233"/>
  <c r="O7" i="233"/>
  <c r="O17" i="233" s="1"/>
  <c r="P7" i="233"/>
  <c r="Q7" i="233"/>
  <c r="R8" i="233"/>
  <c r="R9" i="233"/>
  <c r="F10" i="233"/>
  <c r="G10" i="233"/>
  <c r="H10" i="233"/>
  <c r="H17" i="233" s="1"/>
  <c r="I10" i="233"/>
  <c r="I17" i="233" s="1"/>
  <c r="J10" i="233"/>
  <c r="K10" i="233"/>
  <c r="L10" i="233"/>
  <c r="M10" i="233"/>
  <c r="N10" i="233"/>
  <c r="O10" i="233"/>
  <c r="P10" i="233"/>
  <c r="P17" i="233" s="1"/>
  <c r="Q10" i="233"/>
  <c r="Q17" i="233" s="1"/>
  <c r="R11" i="233"/>
  <c r="S11" i="233" s="1"/>
  <c r="R12" i="233"/>
  <c r="F13" i="233"/>
  <c r="G13" i="233"/>
  <c r="H13" i="233"/>
  <c r="I13" i="233"/>
  <c r="J13" i="233"/>
  <c r="K13" i="233"/>
  <c r="L13" i="233"/>
  <c r="M13" i="233"/>
  <c r="N13" i="233"/>
  <c r="O13" i="233"/>
  <c r="P13" i="233"/>
  <c r="Q13" i="233"/>
  <c r="R14" i="233"/>
  <c r="R15" i="233"/>
  <c r="F16" i="233"/>
  <c r="G16" i="233"/>
  <c r="H16" i="233"/>
  <c r="I16" i="233"/>
  <c r="J16" i="233"/>
  <c r="K16" i="233"/>
  <c r="L16" i="233"/>
  <c r="M16" i="233"/>
  <c r="N16" i="233"/>
  <c r="O16" i="233"/>
  <c r="P16" i="233"/>
  <c r="Q16" i="233"/>
  <c r="A1" i="232"/>
  <c r="A1" i="231"/>
  <c r="A1" i="230"/>
  <c r="J8" i="230"/>
  <c r="K8" i="230"/>
  <c r="L8" i="230"/>
  <c r="S56" i="207"/>
  <c r="R56" i="207"/>
  <c r="Q56" i="207"/>
  <c r="M56" i="207"/>
  <c r="L56" i="207"/>
  <c r="K56" i="207"/>
  <c r="J56" i="207"/>
  <c r="I56" i="207"/>
  <c r="H56" i="207"/>
  <c r="G56" i="207"/>
  <c r="F56" i="207"/>
  <c r="S55" i="207"/>
  <c r="R55" i="207"/>
  <c r="Q55" i="207"/>
  <c r="N55" i="207"/>
  <c r="M55" i="207"/>
  <c r="L55" i="207"/>
  <c r="K55" i="207"/>
  <c r="J55" i="207"/>
  <c r="I55" i="207"/>
  <c r="H55" i="207"/>
  <c r="G55" i="207"/>
  <c r="F55" i="207"/>
  <c r="S54" i="207"/>
  <c r="R54" i="207"/>
  <c r="Q54" i="207"/>
  <c r="N54" i="207"/>
  <c r="M54" i="207"/>
  <c r="L54" i="207"/>
  <c r="K54" i="207"/>
  <c r="J54" i="207"/>
  <c r="I54" i="207"/>
  <c r="H54" i="207"/>
  <c r="G54" i="207"/>
  <c r="F54" i="207"/>
  <c r="S53" i="207"/>
  <c r="R53" i="207"/>
  <c r="Q53" i="207"/>
  <c r="P53" i="207"/>
  <c r="O53" i="207"/>
  <c r="N53" i="207"/>
  <c r="M53" i="207"/>
  <c r="L53" i="207"/>
  <c r="K53" i="207"/>
  <c r="J53" i="207"/>
  <c r="I53" i="207"/>
  <c r="H53" i="207"/>
  <c r="G53" i="207"/>
  <c r="F53" i="207"/>
  <c r="S52" i="207"/>
  <c r="R52" i="207"/>
  <c r="Q52" i="207"/>
  <c r="N52" i="207"/>
  <c r="M52" i="207"/>
  <c r="L52" i="207"/>
  <c r="K52" i="207"/>
  <c r="J52" i="207"/>
  <c r="I52" i="207"/>
  <c r="H52" i="207"/>
  <c r="G52" i="207"/>
  <c r="F52" i="207"/>
  <c r="E56" i="207"/>
  <c r="E55" i="207"/>
  <c r="E54" i="207"/>
  <c r="E53" i="207"/>
  <c r="E45" i="207"/>
  <c r="F45" i="207"/>
  <c r="G45" i="207"/>
  <c r="H45" i="207"/>
  <c r="I45" i="207"/>
  <c r="J45" i="207"/>
  <c r="K45" i="207"/>
  <c r="L45" i="207"/>
  <c r="M45" i="207"/>
  <c r="N45" i="207"/>
  <c r="O45" i="207"/>
  <c r="P45" i="207"/>
  <c r="Q45" i="207"/>
  <c r="R45" i="207"/>
  <c r="S45" i="207"/>
  <c r="B46" i="207"/>
  <c r="E51" i="207"/>
  <c r="F51" i="207"/>
  <c r="G51" i="207"/>
  <c r="H51" i="207"/>
  <c r="I51" i="207"/>
  <c r="J51" i="207"/>
  <c r="K51" i="207"/>
  <c r="L51" i="207"/>
  <c r="M51" i="207"/>
  <c r="N51" i="207"/>
  <c r="O51" i="207"/>
  <c r="P51" i="207"/>
  <c r="Q51" i="207"/>
  <c r="R51" i="207"/>
  <c r="S51" i="207"/>
  <c r="E52" i="207"/>
  <c r="L16" i="234" l="1"/>
  <c r="G16" i="234"/>
  <c r="M16" i="234"/>
  <c r="O16" i="234"/>
  <c r="P16" i="234"/>
  <c r="H16" i="234"/>
  <c r="S7" i="234"/>
  <c r="K16" i="234"/>
  <c r="Q16" i="234"/>
  <c r="I16" i="234"/>
  <c r="S10" i="234"/>
  <c r="J16" i="234"/>
  <c r="S4" i="234"/>
  <c r="S14" i="233"/>
  <c r="K17" i="233"/>
  <c r="L17" i="233"/>
  <c r="S8" i="233"/>
  <c r="J17" i="233"/>
  <c r="S5" i="233"/>
  <c r="S17" i="233" s="1"/>
  <c r="N17" i="233"/>
  <c r="F17" i="233"/>
  <c r="M17" i="233"/>
  <c r="R17" i="233"/>
  <c r="R16" i="234"/>
  <c r="P34" i="207"/>
  <c r="O34" i="207"/>
  <c r="N34" i="207"/>
  <c r="P33" i="207"/>
  <c r="O33" i="207"/>
  <c r="P30" i="207"/>
  <c r="O30" i="207"/>
  <c r="P22" i="207"/>
  <c r="P56" i="207" s="1"/>
  <c r="O22" i="207"/>
  <c r="N22" i="207"/>
  <c r="N56" i="207" s="1"/>
  <c r="P21" i="207"/>
  <c r="O21" i="207"/>
  <c r="O55" i="207" s="1"/>
  <c r="P20" i="207"/>
  <c r="P54" i="207" s="1"/>
  <c r="O20" i="207"/>
  <c r="O54" i="207" s="1"/>
  <c r="P18" i="207"/>
  <c r="O18" i="207"/>
  <c r="O52" i="207" s="1"/>
  <c r="S16" i="234" l="1"/>
  <c r="P52" i="207"/>
  <c r="P55" i="207"/>
  <c r="O56" i="207"/>
  <c r="D11" i="128"/>
  <c r="S41" i="207"/>
  <c r="R41" i="207"/>
  <c r="Q41" i="207"/>
  <c r="P41" i="207"/>
  <c r="O41" i="207"/>
  <c r="N41" i="207"/>
  <c r="M41" i="207"/>
  <c r="L41" i="207"/>
  <c r="K41" i="207"/>
  <c r="J41" i="207"/>
  <c r="I41" i="207"/>
  <c r="H41" i="207"/>
  <c r="G41" i="207"/>
  <c r="F41" i="207"/>
  <c r="E41" i="207"/>
  <c r="S35" i="207"/>
  <c r="R35" i="207"/>
  <c r="Q35" i="207"/>
  <c r="P35" i="207"/>
  <c r="O35" i="207"/>
  <c r="N35" i="207"/>
  <c r="M35" i="207"/>
  <c r="L35" i="207"/>
  <c r="K35" i="207"/>
  <c r="J35" i="207"/>
  <c r="I35" i="207"/>
  <c r="H35" i="207"/>
  <c r="G35" i="207"/>
  <c r="F35" i="207"/>
  <c r="E35" i="207"/>
  <c r="S29" i="207"/>
  <c r="R29" i="207"/>
  <c r="Q29" i="207"/>
  <c r="P29" i="207"/>
  <c r="O29" i="207"/>
  <c r="N29" i="207"/>
  <c r="M29" i="207"/>
  <c r="L29" i="207"/>
  <c r="K29" i="207"/>
  <c r="J29" i="207"/>
  <c r="I29" i="207"/>
  <c r="H29" i="207"/>
  <c r="G29" i="207"/>
  <c r="F29" i="207"/>
  <c r="E29" i="207"/>
  <c r="S23" i="207"/>
  <c r="R23" i="207"/>
  <c r="Q23" i="207"/>
  <c r="P23" i="207"/>
  <c r="O23" i="207"/>
  <c r="N23" i="207"/>
  <c r="M23" i="207"/>
  <c r="L23" i="207"/>
  <c r="K23" i="207"/>
  <c r="J23" i="207"/>
  <c r="I23" i="207"/>
  <c r="H23" i="207"/>
  <c r="G23" i="207"/>
  <c r="F23" i="207"/>
  <c r="E23" i="207"/>
  <c r="S17" i="207"/>
  <c r="R17" i="207"/>
  <c r="Q17" i="207"/>
  <c r="P17" i="207"/>
  <c r="O17" i="207"/>
  <c r="N17" i="207"/>
  <c r="M17" i="207"/>
  <c r="L17" i="207"/>
  <c r="K17" i="207"/>
  <c r="J17" i="207"/>
  <c r="I17" i="207"/>
  <c r="H17" i="207"/>
  <c r="G17" i="207"/>
  <c r="F17" i="207"/>
  <c r="E17" i="207"/>
  <c r="AO11" i="128"/>
  <c r="D66" i="221"/>
  <c r="C66" i="221"/>
  <c r="D13" i="57"/>
  <c r="G11" i="207"/>
  <c r="F11" i="207"/>
  <c r="E11" i="207"/>
  <c r="J11" i="207"/>
  <c r="I11" i="207"/>
  <c r="H11" i="207"/>
  <c r="M11" i="207"/>
  <c r="L11" i="207"/>
  <c r="K11" i="207"/>
  <c r="P11" i="207"/>
  <c r="O11" i="207"/>
  <c r="N11" i="207"/>
  <c r="S11" i="207"/>
  <c r="R11" i="207"/>
  <c r="Q11" i="207"/>
  <c r="F14" i="57"/>
  <c r="E14" i="57"/>
  <c r="D14" i="57"/>
  <c r="F13" i="57"/>
  <c r="E13" i="57"/>
  <c r="N57" i="207" l="1"/>
  <c r="F57" i="207"/>
  <c r="P57" i="207"/>
  <c r="L57" i="207"/>
  <c r="R57" i="207"/>
  <c r="H57" i="207"/>
  <c r="J57" i="207"/>
  <c r="Q57" i="207"/>
  <c r="S57" i="207"/>
  <c r="O57" i="207"/>
  <c r="K57" i="207"/>
  <c r="M57" i="207"/>
  <c r="I57" i="207"/>
  <c r="E57" i="207"/>
  <c r="G57" i="207"/>
  <c r="B36" i="207"/>
  <c r="B30" i="207"/>
  <c r="B24" i="207"/>
  <c r="B18" i="207"/>
  <c r="B12" i="207"/>
  <c r="B6" i="207"/>
  <c r="A2" i="207"/>
  <c r="F36" i="57"/>
  <c r="AC11" i="128" s="1"/>
  <c r="E36" i="57"/>
  <c r="AB11" i="128" s="1"/>
  <c r="D36" i="57"/>
  <c r="AA11" i="128" s="1"/>
  <c r="G35" i="57"/>
  <c r="G34" i="57"/>
  <c r="G33" i="57"/>
  <c r="G32" i="57"/>
  <c r="B32" i="57"/>
  <c r="F28" i="57"/>
  <c r="E28" i="57"/>
  <c r="D28" i="57"/>
  <c r="F27" i="57"/>
  <c r="E27" i="57"/>
  <c r="D27" i="57"/>
  <c r="B5" i="57"/>
  <c r="H78" i="221"/>
  <c r="G78" i="221"/>
  <c r="F78" i="221"/>
  <c r="E78" i="221"/>
  <c r="A20" i="221"/>
  <c r="A19" i="221"/>
  <c r="A18" i="221"/>
  <c r="A16" i="221"/>
  <c r="A15" i="221"/>
  <c r="A14" i="221"/>
  <c r="A12" i="221"/>
  <c r="A11" i="221"/>
  <c r="A10" i="221"/>
  <c r="A8" i="221"/>
  <c r="A7" i="221"/>
  <c r="A6" i="221"/>
  <c r="B2" i="221"/>
  <c r="B2" i="218"/>
  <c r="D3"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6" i="221" l="1"/>
  <c r="S11" i="128" s="1"/>
  <c r="H66" i="221"/>
  <c r="V11" i="128" s="1"/>
  <c r="G66" i="221"/>
  <c r="U11" i="128" s="1"/>
  <c r="F66" i="221"/>
  <c r="T11" i="128" s="1"/>
  <c r="G36" i="57"/>
  <c r="I78" i="221"/>
  <c r="I66" i="221" l="1"/>
  <c r="Y11" i="128" s="1"/>
</calcChain>
</file>

<file path=xl/sharedStrings.xml><?xml version="1.0" encoding="utf-8"?>
<sst xmlns="http://schemas.openxmlformats.org/spreadsheetml/2006/main" count="1351" uniqueCount="680">
  <si>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</si>
  <si>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</si>
  <si>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</si>
  <si>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</si>
  <si>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</si>
  <si>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</si>
  <si>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</si>
  <si>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</si>
  <si>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</si>
  <si>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</si>
  <si>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</si>
  <si>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</si>
  <si>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</si>
  <si>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</si>
  <si>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</si>
  <si>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</si>
  <si>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</si>
  <si>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</si>
  <si>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</si>
  <si>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</si>
  <si>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</si>
  <si>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</si>
  <si>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</si>
  <si>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</si>
  <si>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</si>
  <si>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</si>
  <si>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</si>
  <si>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</si>
  <si>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</si>
  <si>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</si>
  <si>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</si>
  <si>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</si>
  <si>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</si>
  <si>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</si>
  <si>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</si>
  <si>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</si>
  <si>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</si>
  <si>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</si>
  <si>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</si>
  <si>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</si>
  <si>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</si>
  <si>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</si>
  <si>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</si>
  <si>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</si>
  <si>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</si>
  <si>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</si>
  <si>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</si>
  <si>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</si>
  <si>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</si>
  <si>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</si>
  <si>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</si>
  <si>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</si>
  <si>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</si>
  <si>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</si>
  <si>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</si>
  <si>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</si>
  <si>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</si>
  <si>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</si>
  <si>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</si>
  <si>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</si>
  <si>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</si>
  <si>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</si>
  <si>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</si>
  <si>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</si>
  <si>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</si>
  <si>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</si>
  <si>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</si>
  <si>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</si>
  <si>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</si>
  <si>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</si>
  <si>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</si>
  <si>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</si>
  <si>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</si>
  <si>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</si>
  <si>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</si>
  <si>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</si>
  <si>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</si>
  <si>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</si>
  <si>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</si>
  <si>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</si>
  <si>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</si>
  <si>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</si>
  <si>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</si>
  <si>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</si>
  <si>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</si>
  <si>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</si>
  <si>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</si>
  <si>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</si>
  <si>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</si>
  <si>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</si>
  <si>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</si>
  <si>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</si>
  <si>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</si>
  <si>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</si>
  <si>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</si>
  <si>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</si>
  <si>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</si>
  <si>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</si>
  <si>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</si>
  <si>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</si>
  <si>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</si>
  <si>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</si>
  <si>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</si>
  <si>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</si>
  <si>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</si>
  <si>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</si>
  <si>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</si>
  <si>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</si>
  <si>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</si>
  <si>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</si>
  <si>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</si>
  <si>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</si>
  <si>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</si>
  <si>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</si>
  <si>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</si>
  <si>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</si>
  <si>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</si>
  <si>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</si>
  <si>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</si>
  <si>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</si>
  <si>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</si>
  <si>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</si>
  <si>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</si>
  <si>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</si>
  <si>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</si>
  <si>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</si>
  <si>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</si>
  <si>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</si>
  <si>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</si>
  <si>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</si>
  <si>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</si>
  <si>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</si>
  <si>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</si>
  <si>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</si>
  <si>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</si>
  <si>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</si>
  <si>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</si>
  <si>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</si>
  <si>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</si>
  <si>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</si>
  <si>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</si>
  <si>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</si>
  <si>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</si>
  <si>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</si>
  <si>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</si>
  <si>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</si>
  <si>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</si>
  <si>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</si>
  <si>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</si>
  <si>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</si>
  <si>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</si>
  <si>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</si>
  <si>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</si>
  <si>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</si>
  <si>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</si>
  <si>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</si>
  <si>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</si>
  <si>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</si>
  <si>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</si>
  <si>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</si>
  <si>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</si>
  <si>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</si>
  <si>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</si>
  <si>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</si>
  <si>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</si>
  <si>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</si>
  <si>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</si>
  <si>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</si>
  <si>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</si>
  <si>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</si>
  <si>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</si>
  <si>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</si>
  <si>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</si>
  <si>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</si>
  <si>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</si>
  <si>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</si>
  <si>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</si>
  <si>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</si>
  <si>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</si>
  <si>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</si>
  <si>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</si>
  <si>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</si>
  <si>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</si>
  <si>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</si>
  <si>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</si>
  <si>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</si>
  <si>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</si>
  <si>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</si>
  <si>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</si>
  <si>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</si>
  <si>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</si>
  <si>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</si>
  <si>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</si>
  <si>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</si>
  <si>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</si>
  <si>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</si>
  <si>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</si>
  <si>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</si>
  <si>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</si>
  <si>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</si>
  <si>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</si>
  <si>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</si>
  <si>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</si>
  <si>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</si>
  <si>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</si>
  <si>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</si>
  <si>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</si>
  <si>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</si>
  <si>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</si>
  <si>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</si>
  <si>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</si>
  <si>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</si>
  <si>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</si>
  <si>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</si>
  <si>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</si>
  <si>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</si>
  <si>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</si>
  <si>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</si>
  <si>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</si>
  <si>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</si>
  <si>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</si>
  <si>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</si>
  <si>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</si>
  <si>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</si>
  <si>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</si>
  <si>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</si>
  <si>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</si>
  <si>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</si>
  <si>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</si>
  <si>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</si>
  <si>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</si>
  <si>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</si>
  <si>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</si>
  <si>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</si>
  <si>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</si>
  <si>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</si>
  <si>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</si>
  <si>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</si>
  <si>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</si>
  <si>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</si>
  <si>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</si>
  <si>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</si>
  <si>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</si>
  <si>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</si>
  <si>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</si>
  <si>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</si>
  <si>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</si>
  <si>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</si>
  <si>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</si>
  <si>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</si>
  <si>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</si>
  <si>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</si>
  <si>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</si>
  <si>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</si>
  <si>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</si>
  <si>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</si>
  <si>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</si>
  <si>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</si>
  <si>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</si>
  <si>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</si>
  <si>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</si>
  <si>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</si>
  <si>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</si>
  <si>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</si>
  <si>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</si>
  <si>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</si>
  <si>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</si>
  <si>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</si>
  <si>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</si>
  <si>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</si>
  <si>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</si>
  <si>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</si>
  <si>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</si>
  <si>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</si>
  <si>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</si>
  <si>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</si>
  <si>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</si>
  <si>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</si>
  <si>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</si>
  <si>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</si>
  <si>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</si>
  <si>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</si>
  <si>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</si>
  <si>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</si>
  <si>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</si>
  <si>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</si>
  <si>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</si>
  <si>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</si>
  <si>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</si>
  <si>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</si>
  <si>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</si>
  <si>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</si>
  <si>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</si>
  <si>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</si>
  <si>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</si>
  <si>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</si>
  <si>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</si>
  <si>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</si>
  <si>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</si>
  <si>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</si>
  <si>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</si>
  <si>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</si>
  <si>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</si>
  <si>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</si>
  <si>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</si>
  <si>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</si>
  <si>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</si>
  <si>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</si>
  <si>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</si>
  <si>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</si>
  <si>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</si>
  <si>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</si>
  <si>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</si>
  <si>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</si>
  <si>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</si>
  <si>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</si>
  <si>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</si>
  <si>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</si>
  <si>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</si>
  <si>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</si>
  <si>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</si>
  <si>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</si>
  <si>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</si>
  <si>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</si>
  <si>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</si>
  <si>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</si>
  <si>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</si>
  <si>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</si>
  <si>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</si>
  <si>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</si>
  <si>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</si>
  <si>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</si>
  <si>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</si>
  <si>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</si>
  <si>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</si>
  <si>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</si>
  <si>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</si>
  <si>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r>
      <t xml:space="preserve">被害の状況
</t>
    </r>
    <r>
      <rPr>
        <sz val="1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</si>
  <si>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rFont val="メイリオ"/>
        <family val="3"/>
        <charset val="128"/>
      </rPr>
      <t>※</t>
    </r>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</si>
  <si>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</si>
  <si>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</si>
  <si>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</si>
  <si>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</si>
  <si>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</si>
  <si>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</si>
  <si>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</si>
  <si>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</si>
  <si>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</si>
  <si>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</si>
  <si>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</si>
  <si>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</si>
  <si>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</si>
  <si>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r>
      <t>６　地域別、用途別、井戸本数及び地下水</t>
    </r>
    <r>
      <rPr>
        <b/>
        <sz val="11"/>
        <color indexed="8"/>
        <rFont val="メイリオ"/>
        <family val="3"/>
        <charset val="128"/>
      </rPr>
      <t>採取</t>
    </r>
    <r>
      <rPr>
        <b/>
        <sz val="11"/>
        <rFont val="メイリオ"/>
        <family val="3"/>
        <charset val="128"/>
      </rPr>
      <t>量経年変化</t>
    </r>
    <rPh sb="2" eb="4">
      <t>チイキ</t>
    </rPh>
    <rPh sb="4" eb="5">
      <t>ベツ</t>
    </rPh>
    <rPh sb="19" eb="21">
      <t>サイシュ</t>
    </rPh>
    <phoneticPr fontId="4"/>
  </si>
  <si>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</si>
  <si>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</si>
  <si>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</si>
  <si>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</si>
  <si>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</si>
  <si>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</si>
  <si>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</si>
  <si>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</si>
  <si>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</si>
  <si>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</si>
  <si>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</si>
  <si>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</si>
  <si>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</si>
  <si>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</si>
  <si>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</si>
  <si>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</si>
  <si>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</si>
  <si>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</si>
  <si>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</si>
  <si>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</si>
  <si>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</si>
  <si>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</si>
  <si>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</si>
  <si>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</si>
  <si>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</si>
  <si>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</si>
  <si>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</si>
  <si>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</si>
  <si>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</si>
  <si>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</si>
  <si>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</si>
  <si>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</si>
  <si>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</si>
  <si>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</si>
  <si>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</si>
  <si>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</si>
  <si>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</si>
  <si>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</si>
  <si>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</si>
  <si>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</si>
  <si>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</si>
  <si>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</si>
  <si>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</si>
  <si>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</si>
  <si>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</si>
  <si>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</si>
  <si>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</si>
  <si>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</si>
  <si>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</si>
  <si>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</si>
  <si>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</si>
  <si>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</si>
  <si>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</si>
  <si>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</si>
  <si>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</si>
  <si>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</si>
  <si>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</si>
  <si>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</si>
  <si>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</si>
  <si>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</si>
  <si>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</si>
  <si>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</si>
  <si>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</si>
  <si>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</si>
  <si>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</si>
  <si>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</si>
  <si>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</si>
  <si>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</si>
  <si>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</si>
  <si>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</si>
  <si>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</si>
  <si>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</si>
  <si>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</si>
  <si>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</si>
  <si>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</si>
  <si>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</si>
  <si>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</si>
  <si>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</si>
  <si>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</si>
  <si>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</si>
  <si>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</si>
  <si>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</si>
  <si>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</si>
  <si>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</si>
  <si>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</si>
  <si>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</si>
  <si>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</si>
  <si>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</si>
  <si>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</si>
  <si>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</si>
  <si>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</si>
  <si>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</si>
  <si>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</si>
  <si>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</si>
  <si>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</si>
  <si>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</si>
  <si>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</si>
  <si>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</si>
  <si>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</si>
  <si>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</si>
  <si>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</si>
  <si>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</si>
  <si>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</si>
  <si>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</si>
  <si>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t>
  </si>
  <si>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</si>
  <si>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</si>
  <si>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</si>
  <si>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</si>
  <si>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</si>
  <si>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</si>
  <si>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天保山B</t>
    <phoneticPr fontId="4"/>
  </si>
  <si>
    <t>港（Ⅱ）C</t>
    <phoneticPr fontId="4"/>
  </si>
  <si>
    <t>蒲生</t>
    <phoneticPr fontId="4"/>
  </si>
  <si>
    <t>中之島A</t>
    <phoneticPr fontId="4"/>
  </si>
  <si>
    <t>豊中</t>
    <phoneticPr fontId="4"/>
  </si>
  <si>
    <t>吹田</t>
    <phoneticPr fontId="4"/>
  </si>
  <si>
    <t>南郷</t>
    <phoneticPr fontId="4"/>
  </si>
  <si>
    <t>長瀬</t>
    <phoneticPr fontId="4"/>
  </si>
  <si>
    <t>堺第Ａ－１</t>
    <phoneticPr fontId="4"/>
  </si>
  <si>
    <t>堺第Ａ－３</t>
    <phoneticPr fontId="4"/>
  </si>
  <si>
    <t>貝塚１</t>
    <phoneticPr fontId="4"/>
  </si>
  <si>
    <t>港区築港４丁目</t>
  </si>
  <si>
    <t>港区田中３丁目</t>
  </si>
  <si>
    <t>豊中市庄内幸町　４丁目</t>
    <phoneticPr fontId="4"/>
  </si>
  <si>
    <t>吹田市中之島町</t>
  </si>
  <si>
    <t>大東市太子田　　　１丁目</t>
    <phoneticPr fontId="4"/>
  </si>
  <si>
    <t>東大阪市大蓮東２</t>
  </si>
  <si>
    <t>堺市大浜西町</t>
    <rPh sb="0" eb="2">
      <t>サカイシ</t>
    </rPh>
    <rPh sb="2" eb="4">
      <t>オオハマ</t>
    </rPh>
    <rPh sb="4" eb="6">
      <t>ニシマチ</t>
    </rPh>
    <phoneticPr fontId="4"/>
  </si>
  <si>
    <t>貝塚市半田</t>
  </si>
  <si>
    <t>95.0～100.5</t>
    <phoneticPr fontId="4"/>
  </si>
  <si>
    <t>183.0～188.0</t>
    <phoneticPr fontId="4"/>
  </si>
  <si>
    <t>91.0～96.0</t>
    <phoneticPr fontId="4"/>
  </si>
  <si>
    <t>24.9～38.9</t>
  </si>
  <si>
    <t>19.1～32.9</t>
  </si>
  <si>
    <t>37.7～40.0</t>
  </si>
  <si>
    <t>129.8～140.0</t>
  </si>
  <si>
    <t>27.7～49.5</t>
    <phoneticPr fontId="4"/>
  </si>
  <si>
    <t>173.9～229.5</t>
    <phoneticPr fontId="4"/>
  </si>
  <si>
    <t>126.5～132.0</t>
  </si>
  <si>
    <t>大阪市</t>
  </si>
  <si>
    <t>被圧地下水</t>
  </si>
  <si>
    <t>昭和36年</t>
  </si>
  <si>
    <t>昭和61年</t>
  </si>
  <si>
    <t>昭和35年</t>
  </si>
  <si>
    <t>昭和40年</t>
  </si>
  <si>
    <t>昭和41年</t>
  </si>
  <si>
    <t>昭和41年</t>
    <rPh sb="0" eb="2">
      <t>ショウワ</t>
    </rPh>
    <rPh sb="4" eb="5">
      <t>ネン</t>
    </rPh>
    <phoneticPr fontId="4"/>
  </si>
  <si>
    <t xml:space="preserve"> 昭和46年</t>
  </si>
  <si>
    <t>－</t>
    <phoneticPr fontId="4"/>
  </si>
  <si>
    <t>北区中之島１丁目</t>
    <phoneticPr fontId="4"/>
  </si>
  <si>
    <t>城東区中央３丁目</t>
    <phoneticPr fontId="4"/>
  </si>
  <si>
    <t>水位の説明：水位は、管頭下mである。また、地下水位は１日（0～24時）の最高値と最低値から日平均値を算出し、その日平均値の１ヶ月の平均値を月平均値として、これを年平均したものである。</t>
  </si>
  <si>
    <t>高石市</t>
    <rPh sb="0" eb="2">
      <t>タカイシ</t>
    </rPh>
    <rPh sb="2" eb="3">
      <t>シ</t>
    </rPh>
    <phoneticPr fontId="4"/>
  </si>
  <si>
    <t>八尾市</t>
    <rPh sb="0" eb="3">
      <t>ヤオシ</t>
    </rPh>
    <phoneticPr fontId="4"/>
  </si>
  <si>
    <t>摂津市</t>
    <rPh sb="0" eb="3">
      <t>セッツシ</t>
    </rPh>
    <phoneticPr fontId="4"/>
  </si>
  <si>
    <t>大阪市</t>
    <rPh sb="0" eb="3">
      <t>オオサカシ</t>
    </rPh>
    <phoneticPr fontId="4"/>
  </si>
  <si>
    <t>吹田市</t>
    <rPh sb="0" eb="2">
      <t>スイタ</t>
    </rPh>
    <rPh sb="2" eb="3">
      <t>シ</t>
    </rPh>
    <phoneticPr fontId="4"/>
  </si>
  <si>
    <t>守口市</t>
    <rPh sb="0" eb="3">
      <t>モリグチシ</t>
    </rPh>
    <phoneticPr fontId="4"/>
  </si>
  <si>
    <t>堺市</t>
    <rPh sb="0" eb="2">
      <t>サカイシ</t>
    </rPh>
    <phoneticPr fontId="4"/>
  </si>
  <si>
    <t>岸和田市</t>
    <rPh sb="0" eb="4">
      <t>キシワダシ</t>
    </rPh>
    <phoneticPr fontId="4"/>
  </si>
  <si>
    <t>茨木市</t>
    <rPh sb="0" eb="2">
      <t>イバラキ</t>
    </rPh>
    <rPh sb="2" eb="3">
      <t>シ</t>
    </rPh>
    <phoneticPr fontId="4"/>
  </si>
  <si>
    <t>大東市</t>
    <rPh sb="0" eb="3">
      <t>ダイトウシ</t>
    </rPh>
    <phoneticPr fontId="4"/>
  </si>
  <si>
    <t>大阪狭山市</t>
    <rPh sb="0" eb="5">
      <t>オオサカサヤマシ</t>
    </rPh>
    <phoneticPr fontId="4"/>
  </si>
  <si>
    <t>貝塚市</t>
    <rPh sb="0" eb="2">
      <t>カイヅカ</t>
    </rPh>
    <rPh sb="2" eb="3">
      <t>シ</t>
    </rPh>
    <phoneticPr fontId="4"/>
  </si>
  <si>
    <t>高槻市</t>
    <rPh sb="0" eb="3">
      <t>タカツキシ</t>
    </rPh>
    <phoneticPr fontId="4"/>
  </si>
  <si>
    <t>東大阪市</t>
    <rPh sb="0" eb="4">
      <t>ヒガシオオサカシ</t>
    </rPh>
    <phoneticPr fontId="4"/>
  </si>
  <si>
    <t>泉佐野市</t>
    <rPh sb="0" eb="4">
      <t>イズミサノシ</t>
    </rPh>
    <phoneticPr fontId="4"/>
  </si>
  <si>
    <t>藤井寺市</t>
    <rPh sb="0" eb="4">
      <t>フジイデラシ</t>
    </rPh>
    <phoneticPr fontId="4"/>
  </si>
  <si>
    <t>柏原市</t>
    <rPh sb="0" eb="3">
      <t>カシワラシ</t>
    </rPh>
    <phoneticPr fontId="4"/>
  </si>
  <si>
    <t>四條畷市</t>
    <rPh sb="0" eb="4">
      <t>シジョウナワテシ</t>
    </rPh>
    <phoneticPr fontId="4"/>
  </si>
  <si>
    <t>忠岡町</t>
    <rPh sb="0" eb="2">
      <t>タダオカ</t>
    </rPh>
    <rPh sb="2" eb="3">
      <t>チョウ</t>
    </rPh>
    <phoneticPr fontId="4"/>
  </si>
  <si>
    <t>羽曳野市</t>
    <rPh sb="0" eb="4">
      <t>ハビキノシ</t>
    </rPh>
    <phoneticPr fontId="4"/>
  </si>
  <si>
    <t>門真市</t>
    <rPh sb="0" eb="3">
      <t>カドマシ</t>
    </rPh>
    <phoneticPr fontId="4"/>
  </si>
  <si>
    <t>箕面市</t>
    <rPh sb="0" eb="2">
      <t>ミノオ</t>
    </rPh>
    <rPh sb="2" eb="3">
      <t>シ</t>
    </rPh>
    <phoneticPr fontId="4"/>
  </si>
  <si>
    <t>和泉市</t>
    <rPh sb="0" eb="3">
      <t>イズミシ</t>
    </rPh>
    <phoneticPr fontId="4"/>
  </si>
  <si>
    <t>松原市</t>
    <rPh sb="0" eb="3">
      <t>マツバラシ</t>
    </rPh>
    <phoneticPr fontId="4"/>
  </si>
  <si>
    <t>寝屋川市</t>
    <rPh sb="0" eb="4">
      <t>ネヤガワシ</t>
    </rPh>
    <phoneticPr fontId="4"/>
  </si>
  <si>
    <t>池田市</t>
    <rPh sb="0" eb="2">
      <t>イケダ</t>
    </rPh>
    <rPh sb="2" eb="3">
      <t>シ</t>
    </rPh>
    <phoneticPr fontId="4"/>
  </si>
  <si>
    <t>泉大津市</t>
    <rPh sb="0" eb="3">
      <t>イズミオオツ</t>
    </rPh>
    <rPh sb="3" eb="4">
      <t>シ</t>
    </rPh>
    <phoneticPr fontId="4"/>
  </si>
  <si>
    <t>交野市</t>
    <rPh sb="0" eb="3">
      <t>カタノシ</t>
    </rPh>
    <phoneticPr fontId="4"/>
  </si>
  <si>
    <t>枚方市</t>
    <rPh sb="0" eb="3">
      <t>ヒラカタシ</t>
    </rPh>
    <phoneticPr fontId="4"/>
  </si>
  <si>
    <t>豊中市</t>
    <rPh sb="0" eb="3">
      <t>トヨナカシ</t>
    </rPh>
    <phoneticPr fontId="4"/>
  </si>
  <si>
    <t>-</t>
  </si>
  <si>
    <t>大阪市域</t>
    <rPh sb="0" eb="4">
      <t>オオサカシイキ</t>
    </rPh>
    <phoneticPr fontId="4"/>
  </si>
  <si>
    <t>北摂地域</t>
    <rPh sb="0" eb="2">
      <t>ホクセツ</t>
    </rPh>
    <rPh sb="2" eb="4">
      <t>チイキ</t>
    </rPh>
    <phoneticPr fontId="4"/>
  </si>
  <si>
    <t>東大阪地域</t>
    <rPh sb="0" eb="1">
      <t>ヒガシ</t>
    </rPh>
    <rPh sb="1" eb="5">
      <t>オオサカチイキ</t>
    </rPh>
    <phoneticPr fontId="4"/>
  </si>
  <si>
    <t>南河内地域</t>
    <rPh sb="0" eb="1">
      <t>ミナミ</t>
    </rPh>
    <rPh sb="1" eb="3">
      <t>カワチ</t>
    </rPh>
    <rPh sb="3" eb="5">
      <t>チイキ</t>
    </rPh>
    <phoneticPr fontId="4"/>
  </si>
  <si>
    <t>堺地域</t>
    <rPh sb="0" eb="1">
      <t>サカイ</t>
    </rPh>
    <rPh sb="1" eb="3">
      <t>チイキ</t>
    </rPh>
    <phoneticPr fontId="4"/>
  </si>
  <si>
    <t>泉州地域</t>
    <rPh sb="0" eb="2">
      <t>センシュウ</t>
    </rPh>
    <rPh sb="2" eb="4">
      <t>チイキ</t>
    </rPh>
    <phoneticPr fontId="4"/>
  </si>
  <si>
    <t>調査名　：　
年間採取量</t>
    <rPh sb="0" eb="2">
      <t>チョウサ</t>
    </rPh>
    <rPh sb="2" eb="3">
      <t>メイ</t>
    </rPh>
    <rPh sb="7" eb="12">
      <t>ネンカンサイシュリョウ</t>
    </rPh>
    <phoneticPr fontId="4"/>
  </si>
  <si>
    <t>/</t>
  </si>
  <si>
    <t>大阪府生活の環境等に関する条例による地下水採取量報告書(R5.3月)
は、日地下水採取量に365日をかけて算出している</t>
    <rPh sb="0" eb="3">
      <t>オオサカフ</t>
    </rPh>
    <rPh sb="3" eb="5">
      <t>セイカツ</t>
    </rPh>
    <rPh sb="6" eb="8">
      <t>カンキョウ</t>
    </rPh>
    <rPh sb="8" eb="9">
      <t>トウ</t>
    </rPh>
    <rPh sb="10" eb="11">
      <t>カン</t>
    </rPh>
    <rPh sb="13" eb="15">
      <t>ジョウレイ</t>
    </rPh>
    <rPh sb="17" eb="20">
      <t>チカスイ</t>
    </rPh>
    <rPh sb="20" eb="22">
      <t>サイシュ</t>
    </rPh>
    <rPh sb="22" eb="23">
      <t>リョウ</t>
    </rPh>
    <rPh sb="24" eb="27">
      <t>ホウコクショ</t>
    </rPh>
    <rPh sb="32" eb="33">
      <t>ツキ</t>
    </rPh>
    <rPh sb="37" eb="38">
      <t>ニチ</t>
    </rPh>
    <rPh sb="38" eb="41">
      <t>チカスイ</t>
    </rPh>
    <phoneticPr fontId="4"/>
  </si>
  <si>
    <t>西-４</t>
  </si>
  <si>
    <t>大阪市此花区酉島1丁目</t>
  </si>
  <si>
    <t>S10～R3</t>
  </si>
  <si>
    <t>大阪市内の観測井(天保山B、港(Ⅱ)C、蒲生、中之島A)における水位は、年度平均ではなく年平均である。</t>
    <rPh sb="0" eb="4">
      <t>オオサカシナイ</t>
    </rPh>
    <rPh sb="5" eb="8">
      <t>カンソクイ</t>
    </rPh>
    <rPh sb="9" eb="12">
      <t>テンポウザン</t>
    </rPh>
    <rPh sb="14" eb="15">
      <t>ミナト</t>
    </rPh>
    <rPh sb="20" eb="22">
      <t>ガモウ</t>
    </rPh>
    <rPh sb="23" eb="26">
      <t>ナカノシマ</t>
    </rPh>
    <rPh sb="32" eb="34">
      <t>スイイ</t>
    </rPh>
    <rPh sb="36" eb="40">
      <t>ネンドヘイキン</t>
    </rPh>
    <rPh sb="44" eb="47">
      <t>ネンヘイキン</t>
    </rPh>
    <rPh sb="45" eb="47">
      <t>ヘイキン</t>
    </rPh>
    <phoneticPr fontId="4"/>
  </si>
  <si>
    <t>135</t>
  </si>
  <si>
    <t>摂津市別府1丁目1-14</t>
    <rPh sb="0" eb="3">
      <t>セッツシ</t>
    </rPh>
    <rPh sb="3" eb="5">
      <t>ベフ</t>
    </rPh>
    <rPh sb="6" eb="8">
      <t>チョウメ</t>
    </rPh>
    <phoneticPr fontId="4"/>
  </si>
  <si>
    <t>１．沈下量の基準点は、交226、226-1　（所在地：吹田市千里丘上18番、摂津市千里丘5丁目7番）　　　　　　　　　　　　　　　　　　　　</t>
    <rPh sb="6" eb="8">
      <t>キジュン</t>
    </rPh>
    <rPh sb="8" eb="9">
      <t>テン</t>
    </rPh>
    <rPh sb="11" eb="12">
      <t>コウ</t>
    </rPh>
    <rPh sb="27" eb="30">
      <t>スイタシ</t>
    </rPh>
    <rPh sb="30" eb="33">
      <t>センリオカ</t>
    </rPh>
    <rPh sb="33" eb="34">
      <t>ウエ</t>
    </rPh>
    <rPh sb="36" eb="37">
      <t>バン</t>
    </rPh>
    <rPh sb="38" eb="41">
      <t>セッツシ</t>
    </rPh>
    <rPh sb="41" eb="44">
      <t>センリオカ</t>
    </rPh>
    <rPh sb="45" eb="47">
      <t>チョウメ</t>
    </rPh>
    <rPh sb="48" eb="49">
      <t>バン</t>
    </rPh>
    <phoneticPr fontId="4"/>
  </si>
  <si>
    <t>２．測量の基準日：12/1</t>
    <phoneticPr fontId="4"/>
  </si>
  <si>
    <t>R4</t>
  </si>
  <si>
    <t>H30~R4</t>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</si>
  <si>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</si>
  <si>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rFont val="メイリオ"/>
        <family val="3"/>
        <charset val="128"/>
      </rPr>
      <t>※１</t>
    </r>
    <r>
      <rPr>
        <sz val="8"/>
        <rFont val="メイリオ"/>
        <family val="3"/>
        <charset val="128"/>
      </rPr>
      <t>が
地盤沈下防止等対策要綱の
地域の場合</t>
    </r>
    <rPh sb="23" eb="25">
      <t>チイキ</t>
    </rPh>
    <rPh sb="26" eb="28">
      <t>バアイ</t>
    </rPh>
    <phoneticPr fontId="4"/>
  </si>
  <si>
    <r>
      <t>左記市区町村</t>
    </r>
    <r>
      <rPr>
        <b/>
        <sz val="8"/>
        <rFont val="メイリオ"/>
        <family val="3"/>
        <charset val="128"/>
      </rPr>
      <t>※１</t>
    </r>
    <r>
      <rPr>
        <sz val="8"/>
        <rFont val="メイリオ"/>
        <family val="3"/>
        <charset val="128"/>
      </rPr>
      <t>に関わる</t>
    </r>
    <r>
      <rPr>
        <b/>
        <sz val="8"/>
        <rFont val="メイリオ"/>
        <family val="3"/>
        <charset val="128"/>
      </rPr>
      <t xml:space="preserve">
</t>
    </r>
    <r>
      <rPr>
        <sz val="8"/>
        <rFont val="メイリオ"/>
        <family val="3"/>
        <charset val="128"/>
      </rPr>
      <t>条例等</t>
    </r>
    <rPh sb="0" eb="2">
      <t>サキ</t>
    </rPh>
    <rPh sb="2" eb="4">
      <t>シク</t>
    </rPh>
    <rPh sb="4" eb="6">
      <t>チョウソン</t>
    </rPh>
    <rPh sb="9" eb="10">
      <t>カカ</t>
    </rPh>
    <rPh sb="13" eb="16">
      <t>ジョウレイトウ</t>
    </rPh>
    <phoneticPr fontId="4"/>
  </si>
  <si>
    <t>２２．</t>
  </si>
  <si>
    <t>２１．</t>
  </si>
  <si>
    <t>２０．</t>
  </si>
  <si>
    <t>１９．</t>
  </si>
  <si>
    <t>１８．</t>
  </si>
  <si>
    <t>１７．</t>
  </si>
  <si>
    <t>地下水採取規制に関する条例等</t>
    <rPh sb="0" eb="3">
      <t>チカスイ</t>
    </rPh>
    <rPh sb="3" eb="5">
      <t>サイシュ</t>
    </rPh>
    <rPh sb="5" eb="7">
      <t>キセイ</t>
    </rPh>
    <rPh sb="8" eb="9">
      <t>カン</t>
    </rPh>
    <rPh sb="11" eb="13">
      <t>ジョウレイ</t>
    </rPh>
    <rPh sb="13" eb="14">
      <t>トウ</t>
    </rPh>
    <phoneticPr fontId="4"/>
  </si>
  <si>
    <t>７．</t>
  </si>
  <si>
    <t>６．</t>
  </si>
  <si>
    <t>主な水準点における過去10年の沈下量経年変化</t>
  </si>
  <si>
    <t xml:space="preserve">   </t>
    <phoneticPr fontId="4"/>
  </si>
  <si>
    <t>計</t>
  </si>
  <si>
    <t>4八高第1号</t>
    <rPh sb="1" eb="2">
      <t>ヤツ</t>
    </rPh>
    <rPh sb="2" eb="3">
      <t>タカ</t>
    </rPh>
    <rPh sb="3" eb="4">
      <t>ダイ</t>
    </rPh>
    <rPh sb="5" eb="6">
      <t>ゴウ</t>
    </rPh>
    <phoneticPr fontId="57"/>
  </si>
  <si>
    <t>工業用水法に規定される許可の基準に適合するため</t>
    <rPh sb="0" eb="2">
      <t>コウギョウ</t>
    </rPh>
    <rPh sb="2" eb="4">
      <t>ヨウスイ</t>
    </rPh>
    <rPh sb="4" eb="5">
      <t>ホウ</t>
    </rPh>
    <rPh sb="6" eb="8">
      <t>キテイ</t>
    </rPh>
    <rPh sb="11" eb="13">
      <t>キョカ</t>
    </rPh>
    <rPh sb="14" eb="16">
      <t>キジュン</t>
    </rPh>
    <rPh sb="17" eb="19">
      <t>テキゴウ</t>
    </rPh>
    <phoneticPr fontId="57"/>
  </si>
  <si>
    <t>他に分類されない食料品製造業</t>
    <rPh sb="0" eb="1">
      <t>タ</t>
    </rPh>
    <rPh sb="2" eb="4">
      <t>ブンルイ</t>
    </rPh>
    <rPh sb="8" eb="11">
      <t>ショクリョウヒン</t>
    </rPh>
    <rPh sb="11" eb="14">
      <t>セイゾウギョウ</t>
    </rPh>
    <phoneticPr fontId="57"/>
  </si>
  <si>
    <t>製品処理・洗浄用</t>
    <rPh sb="0" eb="2">
      <t>セイヒン</t>
    </rPh>
    <rPh sb="2" eb="4">
      <t>ショリ</t>
    </rPh>
    <rPh sb="5" eb="8">
      <t>センジョウヨウ</t>
    </rPh>
    <phoneticPr fontId="57"/>
  </si>
  <si>
    <t>46cm2以下</t>
  </si>
  <si>
    <t>36.21cm2</t>
  </si>
  <si>
    <t>GL-100m以深</t>
    <rPh sb="7" eb="9">
      <t>イシン</t>
    </rPh>
    <phoneticPr fontId="57"/>
  </si>
  <si>
    <t>GL-102.60m～GL-106.55m
GL-111.45m～GL-126.30m
GL-142.10m～GL-146.05m</t>
    <phoneticPr fontId="4"/>
  </si>
  <si>
    <t>八尾市上尾町
４丁目11-17、11-22</t>
    <rPh sb="0" eb="3">
      <t>ヤオシ</t>
    </rPh>
    <rPh sb="3" eb="6">
      <t>ウエオチョウ</t>
    </rPh>
    <rPh sb="8" eb="10">
      <t>チョウメ</t>
    </rPh>
    <phoneticPr fontId="57"/>
  </si>
  <si>
    <t>株式会社　万代</t>
    <rPh sb="0" eb="4">
      <t>カブシキカイシャ</t>
    </rPh>
    <rPh sb="5" eb="7">
      <t>マンダイ</t>
    </rPh>
    <phoneticPr fontId="57"/>
  </si>
  <si>
    <t>4井高第1号</t>
    <rPh sb="1" eb="2">
      <t>イ</t>
    </rPh>
    <rPh sb="2" eb="3">
      <t>タカ</t>
    </rPh>
    <rPh sb="3" eb="4">
      <t>ダイ</t>
    </rPh>
    <rPh sb="5" eb="6">
      <t>ゴウ</t>
    </rPh>
    <phoneticPr fontId="57"/>
  </si>
  <si>
    <t>冷凍食品製造業</t>
    <rPh sb="0" eb="4">
      <t>レイトウショクヒン</t>
    </rPh>
    <rPh sb="4" eb="7">
      <t>セイゾウギョウ</t>
    </rPh>
    <phoneticPr fontId="57"/>
  </si>
  <si>
    <t>55cm2以下</t>
  </si>
  <si>
    <t>50.24cm2</t>
  </si>
  <si>
    <t>GL-101.675m～GL-105.675m
GL-113.820m～GL-119.885m
GL-123.940m～GL-138.115m
GL-152.365m～GL-160.481m
GL-168.558m～GL-176.668m</t>
    <phoneticPr fontId="4"/>
  </si>
  <si>
    <t>高槻市東上牧
１丁目2-5</t>
    <rPh sb="0" eb="3">
      <t>タカツキシ</t>
    </rPh>
    <rPh sb="3" eb="4">
      <t>ヒガシ</t>
    </rPh>
    <rPh sb="4" eb="6">
      <t>カンマキ</t>
    </rPh>
    <rPh sb="8" eb="10">
      <t>チョウメ</t>
    </rPh>
    <phoneticPr fontId="57"/>
  </si>
  <si>
    <t>株式会社　ニチレイフーズ　関西工場</t>
    <rPh sb="0" eb="4">
      <t>カブシキカイシャ</t>
    </rPh>
    <rPh sb="13" eb="17">
      <t>カンサイコウジョウ</t>
    </rPh>
    <phoneticPr fontId="57"/>
  </si>
  <si>
    <t>4井茨第1号</t>
    <rPh sb="1" eb="2">
      <t>イ</t>
    </rPh>
    <rPh sb="2" eb="3">
      <t>イバラ</t>
    </rPh>
    <rPh sb="3" eb="4">
      <t>ダイ</t>
    </rPh>
    <rPh sb="5" eb="6">
      <t>ゴウ</t>
    </rPh>
    <phoneticPr fontId="57"/>
  </si>
  <si>
    <t>19.63cm2</t>
  </si>
  <si>
    <t>GL-106.00m～GL-111.00m
GL-114.00m～GL-118.00m</t>
    <phoneticPr fontId="4"/>
  </si>
  <si>
    <t>茨木市横江
１丁目6-13</t>
    <rPh sb="0" eb="3">
      <t>イバラキシ</t>
    </rPh>
    <rPh sb="3" eb="5">
      <t>ヨコエ</t>
    </rPh>
    <rPh sb="7" eb="9">
      <t>チョウメ</t>
    </rPh>
    <phoneticPr fontId="57"/>
  </si>
  <si>
    <t>株式会社　誠孝</t>
    <rPh sb="0" eb="4">
      <t>カブシキカイシャ</t>
    </rPh>
    <rPh sb="5" eb="6">
      <t>マコト</t>
    </rPh>
    <rPh sb="6" eb="7">
      <t>コウ</t>
    </rPh>
    <phoneticPr fontId="57"/>
  </si>
  <si>
    <r>
      <t xml:space="preserve">１日当り
</t>
    </r>
    <r>
      <rPr>
        <sz val="10"/>
        <color indexed="8"/>
        <rFont val="メイリオ"/>
        <family val="3"/>
        <charset val="128"/>
      </rPr>
      <t>採取</t>
    </r>
    <r>
      <rPr>
        <sz val="10"/>
        <rFont val="メイリオ"/>
        <family val="3"/>
        <charset val="128"/>
      </rPr>
      <t>量</t>
    </r>
    <rPh sb="5" eb="7">
      <t>サイシュ</t>
    </rPh>
    <phoneticPr fontId="4"/>
  </si>
  <si>
    <t>１日当り
運転時間</t>
    <phoneticPr fontId="4"/>
  </si>
  <si>
    <r>
      <t xml:space="preserve">１時間当り
</t>
    </r>
    <r>
      <rPr>
        <sz val="10"/>
        <color indexed="8"/>
        <rFont val="メイリオ"/>
        <family val="3"/>
        <charset val="128"/>
      </rPr>
      <t>採取</t>
    </r>
    <r>
      <rPr>
        <sz val="10"/>
        <rFont val="メイリオ"/>
        <family val="3"/>
        <charset val="128"/>
      </rPr>
      <t>量</t>
    </r>
    <rPh sb="6" eb="8">
      <t>サイシュ</t>
    </rPh>
    <phoneticPr fontId="4"/>
  </si>
  <si>
    <t>許可
基準</t>
    <phoneticPr fontId="4"/>
  </si>
  <si>
    <t>許可
内容</t>
    <phoneticPr fontId="4"/>
  </si>
  <si>
    <t>許可番号</t>
  </si>
  <si>
    <t>許可
年月日</t>
    <rPh sb="3" eb="6">
      <t>ネンガッピ</t>
    </rPh>
    <phoneticPr fontId="4"/>
  </si>
  <si>
    <t>許可理由</t>
  </si>
  <si>
    <t>業　種</t>
    <phoneticPr fontId="4"/>
  </si>
  <si>
    <t>主たる
用途</t>
    <phoneticPr fontId="4"/>
  </si>
  <si>
    <r>
      <rPr>
        <sz val="10"/>
        <color indexed="8"/>
        <rFont val="メイリオ"/>
        <family val="3"/>
        <charset val="128"/>
      </rPr>
      <t>採取</t>
    </r>
    <r>
      <rPr>
        <sz val="10"/>
        <rFont val="メイリオ"/>
        <family val="3"/>
        <charset val="128"/>
      </rPr>
      <t>量(㎥）</t>
    </r>
    <rPh sb="0" eb="2">
      <t>サイシュ</t>
    </rPh>
    <phoneticPr fontId="4"/>
  </si>
  <si>
    <t>揚水機の吐出口
断面積　(㎠）</t>
    <phoneticPr fontId="4"/>
  </si>
  <si>
    <t>ｽﾄﾚｰﾅｰの位置
（地表面下ｍ）</t>
    <phoneticPr fontId="4"/>
  </si>
  <si>
    <t>井戸の
設置場所</t>
    <phoneticPr fontId="4"/>
  </si>
  <si>
    <t>氏名
（名称）</t>
    <phoneticPr fontId="4"/>
  </si>
  <si>
    <t>受理日</t>
  </si>
  <si>
    <t>番　号</t>
    <phoneticPr fontId="4"/>
  </si>
  <si>
    <t>７　工業用水法第３条第１項および第７条第１項の許可状況</t>
    <phoneticPr fontId="4"/>
  </si>
  <si>
    <t>役員改選による変更</t>
    <rPh sb="0" eb="2">
      <t>ヤクイン</t>
    </rPh>
    <rPh sb="2" eb="4">
      <t>カイセン</t>
    </rPh>
    <rPh sb="7" eb="9">
      <t>ヘンコウ</t>
    </rPh>
    <phoneticPr fontId="4"/>
  </si>
  <si>
    <t>代表取締役　高内　靖明</t>
    <rPh sb="6" eb="8">
      <t>タカウチ</t>
    </rPh>
    <rPh sb="9" eb="11">
      <t>ヤスアキ</t>
    </rPh>
    <phoneticPr fontId="4"/>
  </si>
  <si>
    <t>代表取社長　安永　昌行</t>
    <rPh sb="3" eb="5">
      <t>シャチョウ</t>
    </rPh>
    <rPh sb="6" eb="8">
      <t>ヤスナガ</t>
    </rPh>
    <rPh sb="9" eb="10">
      <t>アキラ</t>
    </rPh>
    <rPh sb="10" eb="11">
      <t>イ</t>
    </rPh>
    <phoneticPr fontId="4"/>
  </si>
  <si>
    <t>八尾市北亀井町1-5-33</t>
    <rPh sb="0" eb="3">
      <t>ヤオシ</t>
    </rPh>
    <rPh sb="3" eb="7">
      <t>キタカメイチョウ</t>
    </rPh>
    <phoneticPr fontId="4"/>
  </si>
  <si>
    <t>東伸熱工株式会社</t>
    <rPh sb="0" eb="1">
      <t>アズマ</t>
    </rPh>
    <rPh sb="1" eb="2">
      <t>シン</t>
    </rPh>
    <rPh sb="2" eb="4">
      <t>ネツコウ</t>
    </rPh>
    <rPh sb="4" eb="8">
      <t>カブシキカイシャ</t>
    </rPh>
    <phoneticPr fontId="4"/>
  </si>
  <si>
    <t>43井八第1号</t>
    <rPh sb="2" eb="3">
      <t>セイ</t>
    </rPh>
    <rPh sb="3" eb="4">
      <t>ハチ</t>
    </rPh>
    <rPh sb="4" eb="5">
      <t>ダイ</t>
    </rPh>
    <rPh sb="6" eb="7">
      <t>ゴウ</t>
    </rPh>
    <phoneticPr fontId="4"/>
  </si>
  <si>
    <t>代表取締役の交代</t>
    <rPh sb="6" eb="8">
      <t>コウタイ</t>
    </rPh>
    <phoneticPr fontId="4"/>
  </si>
  <si>
    <t>代表取締役　佐藤　潤</t>
    <rPh sb="9" eb="10">
      <t>ジュン</t>
    </rPh>
    <phoneticPr fontId="4"/>
  </si>
  <si>
    <t>代表取締役　佐藤　功</t>
    <rPh sb="6" eb="8">
      <t>サトウ</t>
    </rPh>
    <rPh sb="9" eb="10">
      <t>イサオ</t>
    </rPh>
    <phoneticPr fontId="4"/>
  </si>
  <si>
    <t>東大阪市桜町8-1</t>
    <rPh sb="0" eb="4">
      <t>ヒガシオオサカシ</t>
    </rPh>
    <rPh sb="4" eb="6">
      <t>サクラマチ</t>
    </rPh>
    <phoneticPr fontId="4"/>
  </si>
  <si>
    <t>昭和プロダクツ株式会社</t>
    <rPh sb="0" eb="2">
      <t>ショウワ</t>
    </rPh>
    <rPh sb="7" eb="11">
      <t>カブシキカイシャ</t>
    </rPh>
    <phoneticPr fontId="4"/>
  </si>
  <si>
    <t>44井枚第1号</t>
    <rPh sb="2" eb="3">
      <t>セイ</t>
    </rPh>
    <rPh sb="3" eb="4">
      <t>マイ</t>
    </rPh>
    <rPh sb="4" eb="5">
      <t>ダイ</t>
    </rPh>
    <rPh sb="6" eb="7">
      <t>ゴウ</t>
    </rPh>
    <phoneticPr fontId="4"/>
  </si>
  <si>
    <t>使用者の変更</t>
    <rPh sb="0" eb="3">
      <t>シヨウシャ</t>
    </rPh>
    <rPh sb="4" eb="6">
      <t>ヘンコウ</t>
    </rPh>
    <phoneticPr fontId="4"/>
  </si>
  <si>
    <t>工場長　</t>
    <rPh sb="0" eb="3">
      <t>コウジョウチョウ</t>
    </rPh>
    <phoneticPr fontId="4"/>
  </si>
  <si>
    <t>工場長</t>
    <rPh sb="0" eb="3">
      <t>コウジョウチョウ</t>
    </rPh>
    <phoneticPr fontId="4"/>
  </si>
  <si>
    <t>吹田市吹田4-4-1</t>
    <rPh sb="0" eb="3">
      <t>スイタシ</t>
    </rPh>
    <rPh sb="3" eb="5">
      <t>スイタ</t>
    </rPh>
    <phoneticPr fontId="4"/>
  </si>
  <si>
    <t>オリエンタル酵母工業株式会社　大阪工場</t>
    <rPh sb="6" eb="8">
      <t>コウボ</t>
    </rPh>
    <rPh sb="8" eb="10">
      <t>コウギョウ</t>
    </rPh>
    <rPh sb="10" eb="14">
      <t>カブシキカイシャ</t>
    </rPh>
    <rPh sb="15" eb="19">
      <t>オオサカコウジョウ</t>
    </rPh>
    <phoneticPr fontId="4"/>
  </si>
  <si>
    <t>44井吹第5号</t>
    <rPh sb="2" eb="4">
      <t>イブキ</t>
    </rPh>
    <rPh sb="4" eb="5">
      <t>ダイ</t>
    </rPh>
    <rPh sb="6" eb="7">
      <t>ゴウ</t>
    </rPh>
    <phoneticPr fontId="4"/>
  </si>
  <si>
    <t>執行役員　淀川製作所長
村井　哲</t>
    <rPh sb="0" eb="4">
      <t>シッコウヤクイン</t>
    </rPh>
    <rPh sb="5" eb="11">
      <t>ヨドガワセイサクショチョウ</t>
    </rPh>
    <rPh sb="12" eb="14">
      <t>ムライ</t>
    </rPh>
    <rPh sb="15" eb="16">
      <t>テツ</t>
    </rPh>
    <phoneticPr fontId="4"/>
  </si>
  <si>
    <t>代表取締役　岡野　幸義</t>
    <rPh sb="0" eb="5">
      <t>ダイヒョウトリシマリヤク</t>
    </rPh>
    <rPh sb="6" eb="8">
      <t>オカノ</t>
    </rPh>
    <rPh sb="9" eb="11">
      <t>ユキヨシ</t>
    </rPh>
    <phoneticPr fontId="4"/>
  </si>
  <si>
    <t>摂津市西一津屋1-1</t>
    <rPh sb="0" eb="3">
      <t>セッツシ</t>
    </rPh>
    <rPh sb="3" eb="4">
      <t>ニシ</t>
    </rPh>
    <rPh sb="4" eb="7">
      <t>ヒトツヤ</t>
    </rPh>
    <phoneticPr fontId="4"/>
  </si>
  <si>
    <t>ダイキン工業株式会社
淀川製作所</t>
    <rPh sb="4" eb="6">
      <t>コウギョウ</t>
    </rPh>
    <rPh sb="6" eb="10">
      <t>カブシキカイシャ</t>
    </rPh>
    <rPh sb="11" eb="16">
      <t>ヨドガワセイサクショ</t>
    </rPh>
    <phoneticPr fontId="4"/>
  </si>
  <si>
    <t>51井摂第1号</t>
    <rPh sb="2" eb="3">
      <t>セイ</t>
    </rPh>
    <rPh sb="3" eb="4">
      <t>セツ</t>
    </rPh>
    <rPh sb="4" eb="5">
      <t>ダイ</t>
    </rPh>
    <rPh sb="6" eb="7">
      <t>ゴウ</t>
    </rPh>
    <phoneticPr fontId="4"/>
  </si>
  <si>
    <t>社名変更
代表者の変更</t>
    <rPh sb="0" eb="4">
      <t>シャメイヘンコウ</t>
    </rPh>
    <rPh sb="5" eb="8">
      <t>ダイヒョウシャ</t>
    </rPh>
    <rPh sb="9" eb="11">
      <t>ヘンコウ</t>
    </rPh>
    <phoneticPr fontId="4"/>
  </si>
  <si>
    <r>
      <rPr>
        <sz val="9"/>
        <rFont val="ＭＳ Ｐゴシック"/>
        <family val="3"/>
        <charset val="128"/>
      </rPr>
      <t xml:space="preserve">株式会社ジェイテクトサープレット
</t>
    </r>
    <r>
      <rPr>
        <sz val="10"/>
        <rFont val="ＭＳ Ｐゴシック"/>
        <family val="3"/>
        <charset val="128"/>
      </rPr>
      <t>取締役社長　北原　慎介</t>
    </r>
    <rPh sb="0" eb="4">
      <t>カブシキカイシャ</t>
    </rPh>
    <rPh sb="17" eb="22">
      <t>トリシマリヤクシャチョウ</t>
    </rPh>
    <rPh sb="23" eb="25">
      <t>キタハラ</t>
    </rPh>
    <rPh sb="26" eb="28">
      <t>シンスケ</t>
    </rPh>
    <phoneticPr fontId="4"/>
  </si>
  <si>
    <t>光洋熱処理株式会社
取締役社長　森川　隆</t>
    <rPh sb="0" eb="2">
      <t>コウヨウ</t>
    </rPh>
    <rPh sb="2" eb="5">
      <t>ネツショリ</t>
    </rPh>
    <rPh sb="5" eb="7">
      <t>カブシキ</t>
    </rPh>
    <rPh sb="7" eb="9">
      <t>カイシャ</t>
    </rPh>
    <rPh sb="10" eb="15">
      <t>トリシマリヤクシャチョウ</t>
    </rPh>
    <rPh sb="16" eb="18">
      <t>モリカワ</t>
    </rPh>
    <rPh sb="19" eb="20">
      <t>タカシ</t>
    </rPh>
    <phoneticPr fontId="4"/>
  </si>
  <si>
    <t>八尾市竹渕東4-47</t>
    <rPh sb="0" eb="3">
      <t>ヤオシ</t>
    </rPh>
    <rPh sb="3" eb="5">
      <t>タケブチ</t>
    </rPh>
    <rPh sb="5" eb="6">
      <t>ヒガシ</t>
    </rPh>
    <phoneticPr fontId="4"/>
  </si>
  <si>
    <t>株式会社ジェイテクトサープレット</t>
    <rPh sb="0" eb="4">
      <t>カブシキカイシャ</t>
    </rPh>
    <phoneticPr fontId="4"/>
  </si>
  <si>
    <t>42井八第3号</t>
    <rPh sb="2" eb="3">
      <t>セイ</t>
    </rPh>
    <rPh sb="3" eb="4">
      <t>ハチ</t>
    </rPh>
    <rPh sb="4" eb="5">
      <t>ダイ</t>
    </rPh>
    <rPh sb="6" eb="7">
      <t>ゴウ</t>
    </rPh>
    <phoneticPr fontId="4"/>
  </si>
  <si>
    <t>変更後</t>
  </si>
  <si>
    <t>変更前</t>
  </si>
  <si>
    <t>変更理由</t>
  </si>
  <si>
    <t>変更年月日</t>
  </si>
  <si>
    <t>変更の内容</t>
  </si>
  <si>
    <t>住 　所</t>
    <phoneticPr fontId="4"/>
  </si>
  <si>
    <t>氏名（名称）</t>
  </si>
  <si>
    <t>許可又は
届出年月日</t>
    <rPh sb="2" eb="3">
      <t>マタ</t>
    </rPh>
    <phoneticPr fontId="4"/>
  </si>
  <si>
    <t>許可又は
届出番号</t>
    <rPh sb="2" eb="3">
      <t>マタ</t>
    </rPh>
    <phoneticPr fontId="4"/>
  </si>
  <si>
    <t>１０　工業用水法第９条に基づく届出書受理状況</t>
    <phoneticPr fontId="4"/>
  </si>
  <si>
    <t>井戸から工業用水に変更し、陽水機及び配管を撤去したため</t>
    <rPh sb="0" eb="2">
      <t>イド</t>
    </rPh>
    <rPh sb="4" eb="8">
      <t>コウギョウヨウスイ</t>
    </rPh>
    <rPh sb="9" eb="11">
      <t>ヘンコウ</t>
    </rPh>
    <rPh sb="13" eb="15">
      <t>ヨウスイ</t>
    </rPh>
    <rPh sb="15" eb="16">
      <t>キ</t>
    </rPh>
    <rPh sb="16" eb="17">
      <t>オヨ</t>
    </rPh>
    <rPh sb="18" eb="20">
      <t>ハイカン</t>
    </rPh>
    <rPh sb="21" eb="23">
      <t>テッキョ</t>
    </rPh>
    <phoneticPr fontId="4"/>
  </si>
  <si>
    <t>八尾市北亀井町
1-5-33</t>
    <phoneticPr fontId="4"/>
  </si>
  <si>
    <t>東伸熱工株式会社</t>
    <phoneticPr fontId="4"/>
  </si>
  <si>
    <t>防火用水で使用していた地下水の採取を廃止し、井戸を撤去</t>
    <rPh sb="0" eb="4">
      <t>ボウカヨウスイ</t>
    </rPh>
    <rPh sb="5" eb="7">
      <t>シヨウ</t>
    </rPh>
    <rPh sb="11" eb="14">
      <t>チカスイ</t>
    </rPh>
    <rPh sb="15" eb="17">
      <t>サイシュ</t>
    </rPh>
    <rPh sb="18" eb="20">
      <t>ハイシ</t>
    </rPh>
    <rPh sb="22" eb="24">
      <t>イド</t>
    </rPh>
    <rPh sb="25" eb="27">
      <t>テッキョ</t>
    </rPh>
    <phoneticPr fontId="4"/>
  </si>
  <si>
    <t>ダイキン工業株式会社
淀川製作所</t>
    <rPh sb="4" eb="6">
      <t>コウギョウ</t>
    </rPh>
    <rPh sb="6" eb="10">
      <t>カブシキカイシャ</t>
    </rPh>
    <rPh sb="11" eb="13">
      <t>ヨドガワ</t>
    </rPh>
    <rPh sb="13" eb="16">
      <t>セイサクショ</t>
    </rPh>
    <phoneticPr fontId="4"/>
  </si>
  <si>
    <t>廃止の内容</t>
  </si>
  <si>
    <t>廃止年月日</t>
  </si>
  <si>
    <t>住 所</t>
    <phoneticPr fontId="4"/>
  </si>
  <si>
    <t>番　号</t>
    <rPh sb="0" eb="1">
      <t>バン</t>
    </rPh>
    <rPh sb="2" eb="3">
      <t>ゴウ</t>
    </rPh>
    <phoneticPr fontId="4"/>
  </si>
  <si>
    <t>１２　工業用水法第11条に基づく届出書受理状況</t>
    <phoneticPr fontId="4"/>
  </si>
  <si>
    <t>月別日当り採取量
合計</t>
    <rPh sb="0" eb="2">
      <t>ツキベツ</t>
    </rPh>
    <rPh sb="2" eb="4">
      <t>ヒア</t>
    </rPh>
    <rPh sb="5" eb="7">
      <t>サイシュ</t>
    </rPh>
    <rPh sb="7" eb="8">
      <t>リョウ</t>
    </rPh>
    <rPh sb="9" eb="10">
      <t>ゴウ</t>
    </rPh>
    <rPh sb="10" eb="11">
      <t>ケイ</t>
    </rPh>
    <phoneticPr fontId="4"/>
  </si>
  <si>
    <t>月別日当採取量</t>
    <rPh sb="0" eb="2">
      <t>ツキベツ</t>
    </rPh>
    <rPh sb="2" eb="4">
      <t>ヒア</t>
    </rPh>
    <rPh sb="4" eb="7">
      <t>サイシュリョウ</t>
    </rPh>
    <phoneticPr fontId="4"/>
  </si>
  <si>
    <t>小　計</t>
    <rPh sb="0" eb="1">
      <t>ショウ</t>
    </rPh>
    <rPh sb="2" eb="3">
      <t>ケイ</t>
    </rPh>
    <phoneticPr fontId="4"/>
  </si>
  <si>
    <t>月間稼働日数</t>
    <rPh sb="0" eb="2">
      <t>ゲッカン</t>
    </rPh>
    <rPh sb="2" eb="4">
      <t>カドウ</t>
    </rPh>
    <rPh sb="4" eb="5">
      <t>ヒ</t>
    </rPh>
    <rPh sb="5" eb="6">
      <t>スウ</t>
    </rPh>
    <phoneticPr fontId="4"/>
  </si>
  <si>
    <t>月間採取量(㎥）</t>
    <rPh sb="0" eb="2">
      <t>ゲッカン</t>
    </rPh>
    <rPh sb="2" eb="4">
      <t>サイシュ</t>
    </rPh>
    <rPh sb="4" eb="5">
      <t>リョウ</t>
    </rPh>
    <phoneticPr fontId="4"/>
  </si>
  <si>
    <t>1</t>
    <phoneticPr fontId="4"/>
  </si>
  <si>
    <t>19</t>
    <phoneticPr fontId="4"/>
  </si>
  <si>
    <t>東大阪地域</t>
    <rPh sb="0" eb="5">
      <t>ヒガシオオサカチイキ</t>
    </rPh>
    <phoneticPr fontId="4"/>
  </si>
  <si>
    <t>前年度
1日平均
(㎥/日)</t>
    <phoneticPr fontId="4"/>
  </si>
  <si>
    <t>1日平均
(㎥/日)</t>
    <phoneticPr fontId="4"/>
  </si>
  <si>
    <t>1年間合計</t>
    <rPh sb="1" eb="3">
      <t>ネンカン</t>
    </rPh>
    <rPh sb="3" eb="5">
      <t>ゴウケイ</t>
    </rPh>
    <phoneticPr fontId="4"/>
  </si>
  <si>
    <t>令和４年度月別採取量  (㎥/日）</t>
    <rPh sb="5" eb="6">
      <t>ツキ</t>
    </rPh>
    <rPh sb="15" eb="16">
      <t>ニチ</t>
    </rPh>
    <phoneticPr fontId="4"/>
  </si>
  <si>
    <t>井戸本数</t>
    <phoneticPr fontId="4"/>
  </si>
  <si>
    <t>許可件数</t>
    <rPh sb="0" eb="2">
      <t>キョカ</t>
    </rPh>
    <rPh sb="2" eb="4">
      <t>ケンスウ</t>
    </rPh>
    <phoneticPr fontId="4"/>
  </si>
  <si>
    <t>指定地域名</t>
    <phoneticPr fontId="4"/>
  </si>
  <si>
    <t>１４　工業用水法第24条の規定に基づく井戸使用状況報告</t>
    <phoneticPr fontId="4"/>
  </si>
  <si>
    <t>大阪市</t>
    <phoneticPr fontId="4"/>
  </si>
  <si>
    <t>令和4年度月別採取量  (㎥/日）</t>
    <rPh sb="5" eb="6">
      <t>ツキ</t>
    </rPh>
    <rPh sb="15" eb="16">
      <t>ニチ</t>
    </rPh>
    <phoneticPr fontId="4"/>
  </si>
  <si>
    <t>２２　ビル用水法第13条の規定に基づく井戸使用状況報告</t>
    <phoneticPr fontId="4"/>
  </si>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</sst>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 numFmtId="188" formatCode="#,##0.00_ "/>
    <numFmt numFmtId="189" formatCode="0.000000_ "/>
    <numFmt numFmtId="190" formatCode="#,##0.00_);\(#,##0.00\)"/>
  </numFmts>
  <fonts count="62">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name val="メイリオ"/>
      <family val="3"/>
      <charset val="128"/>
    </font>
    <font>
      <sz val="10"/>
      <name val="メイリオ"/>
      <family val="3"/>
      <charset val="128"/>
    </font>
    <font>
      <b/>
      <sz val="9"/>
      <name val="メイリオ"/>
      <family val="3"/>
      <charset val="128"/>
    </font>
    <font>
      <sz val="9"/>
      <color indexed="8"/>
      <name val="メイリオ"/>
      <family val="3"/>
      <charset val="128"/>
    </font>
    <font>
      <b/>
      <sz val="9"/>
      <color rgb="FFFF0000"/>
      <name val="メイリオ"/>
      <family val="3"/>
      <charset val="128"/>
    </font>
    <font>
      <sz val="11"/>
      <name val="メイリオ"/>
      <family val="3"/>
      <charset val="128"/>
    </font>
    <font>
      <sz val="8"/>
      <name val="メイリオ"/>
      <family val="3"/>
      <charset val="128"/>
    </font>
    <font>
      <sz val="9"/>
      <color rgb="FF000000"/>
      <name val="メイリオ"/>
      <family val="3"/>
      <charset val="128"/>
    </font>
    <font>
      <sz val="12"/>
      <name val="メイリオ"/>
      <family val="3"/>
      <charset val="128"/>
    </font>
    <font>
      <sz val="11"/>
      <color indexed="8"/>
      <name val="メイリオ"/>
      <family val="3"/>
      <charset val="128"/>
    </font>
    <font>
      <b/>
      <sz val="12"/>
      <color indexed="8"/>
      <name val="メイリオ"/>
      <family val="3"/>
      <charset val="128"/>
    </font>
    <font>
      <sz val="10"/>
      <color theme="1"/>
      <name val="メイリオ"/>
      <family val="3"/>
      <charset val="128"/>
    </font>
    <font>
      <b/>
      <sz val="10"/>
      <color theme="1"/>
      <name val="メイリオ"/>
      <family val="3"/>
      <charset val="128"/>
    </font>
    <font>
      <b/>
      <sz val="13"/>
      <name val="メイリオ"/>
      <family val="3"/>
      <charset val="128"/>
    </font>
    <font>
      <sz val="13"/>
      <name val="メイリオ"/>
      <family val="3"/>
      <charset val="128"/>
    </font>
    <font>
      <vertAlign val="superscript"/>
      <sz val="10"/>
      <name val="メイリオ"/>
      <family val="3"/>
      <charset val="128"/>
    </font>
    <font>
      <sz val="9"/>
      <name val="ＭＳ Ｐゴシック"/>
      <family val="3"/>
      <charset val="128"/>
    </font>
    <font>
      <sz val="9"/>
      <name val="ＭＳ Ｐ明朝"/>
      <family val="1"/>
      <charset val="128"/>
    </font>
    <font>
      <b/>
      <sz val="11"/>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b/>
      <sz val="11"/>
      <color indexed="8"/>
      <name val="メイリオ"/>
      <family val="3"/>
      <charset val="128"/>
    </font>
    <font>
      <b/>
      <sz val="14"/>
      <name val="メイリオ"/>
      <family val="3"/>
      <charset val="128"/>
    </font>
    <font>
      <sz val="11"/>
      <color rgb="FF000000"/>
      <name val="メイリオ"/>
      <family val="3"/>
      <charset val="128"/>
    </font>
    <font>
      <b/>
      <sz val="12"/>
      <color rgb="FF000000"/>
      <name val="メイリオ"/>
      <family val="3"/>
      <charset val="128"/>
    </font>
    <font>
      <b/>
      <sz val="8"/>
      <name val="メイリオ"/>
      <family val="3"/>
      <charset val="128"/>
    </font>
    <font>
      <b/>
      <sz val="20"/>
      <color rgb="FF000000"/>
      <name val="ＭＳ Ｐゴシック"/>
      <family val="3"/>
      <charset val="128"/>
    </font>
    <font>
      <b/>
      <sz val="12"/>
      <name val="メイリオ"/>
      <family val="3"/>
      <charset val="128"/>
    </font>
    <font>
      <b/>
      <sz val="18"/>
      <color rgb="FF000000"/>
      <name val="ＭＳ Ｐゴシック"/>
      <family val="3"/>
      <charset val="128"/>
    </font>
    <font>
      <sz val="10"/>
      <name val="ＭＳ Ｐゴシック"/>
      <family val="3"/>
      <charset val="128"/>
    </font>
    <font>
      <sz val="10"/>
      <color indexed="8"/>
      <name val="メイリオ"/>
      <family val="3"/>
      <charset val="128"/>
    </font>
    <font>
      <b/>
      <sz val="10"/>
      <name val="メイリオ"/>
      <family val="3"/>
      <charset val="128"/>
    </font>
    <font>
      <sz val="10"/>
      <color indexed="8"/>
      <name val="ＭＳ Ｐゴシック"/>
      <family val="3"/>
      <charset val="128"/>
    </font>
    <font>
      <sz val="9.5"/>
      <color indexed="8"/>
      <name val="ＭＳ Ｐゴシック"/>
      <family val="3"/>
      <charset val="128"/>
    </font>
  </fonts>
  <fills count="37">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0"/>
        <bgColor rgb="FF000000"/>
      </patternFill>
    </fill>
    <fill>
      <patternFill patternType="solid">
        <fgColor theme="0" tint="-4.9989318521683403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diagonalDown="1">
      <left/>
      <right style="thin">
        <color indexed="64"/>
      </right>
      <top/>
      <bottom style="thin">
        <color indexed="64"/>
      </bottom>
      <diagonal style="thin">
        <color indexed="64"/>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right style="thin">
        <color indexed="64"/>
      </right>
      <top style="thin">
        <color indexed="64"/>
      </top>
      <bottom style="double">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diagonalDown="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diagonal/>
    </border>
    <border diagonalDown="1">
      <left/>
      <right style="thin">
        <color indexed="64"/>
      </right>
      <top style="thin">
        <color indexed="64"/>
      </top>
      <bottom style="thin">
        <color indexed="64"/>
      </bottom>
      <diagonal style="thin">
        <color indexed="64"/>
      </diagonal>
    </border>
    <border diagonalDown="1">
      <left/>
      <right style="thin">
        <color indexed="64"/>
      </right>
      <top/>
      <bottom style="double">
        <color indexed="64"/>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73">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9" fillId="0" borderId="0" applyNumberFormat="0" applyFill="0" applyBorder="0" applyAlignment="0" applyProtection="0">
      <alignment vertical="center"/>
    </xf>
    <xf numFmtId="0" fontId="10" fillId="27" borderId="32" applyNumberFormat="0" applyAlignment="0" applyProtection="0">
      <alignment vertical="center"/>
    </xf>
    <xf numFmtId="0" fontId="11" fillId="28" borderId="0" applyNumberFormat="0" applyBorder="0" applyAlignment="0" applyProtection="0">
      <alignment vertical="center"/>
    </xf>
    <xf numFmtId="0" fontId="6" fillId="29" borderId="33" applyNumberFormat="0" applyFont="0" applyAlignment="0" applyProtection="0">
      <alignment vertical="center"/>
    </xf>
    <xf numFmtId="0" fontId="12" fillId="0" borderId="34" applyNumberFormat="0" applyFill="0" applyAlignment="0" applyProtection="0">
      <alignment vertical="center"/>
    </xf>
    <xf numFmtId="0" fontId="13" fillId="30" borderId="0" applyNumberFormat="0" applyBorder="0" applyAlignment="0" applyProtection="0">
      <alignment vertical="center"/>
    </xf>
    <xf numFmtId="0" fontId="14" fillId="31"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32"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3"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45" fillId="0" borderId="0"/>
    <xf numFmtId="0" fontId="46" fillId="0" borderId="0" applyNumberFormat="0" applyFill="0" applyBorder="0" applyAlignment="0" applyProtection="0">
      <alignment vertical="center"/>
    </xf>
    <xf numFmtId="0" fontId="45" fillId="0" borderId="0"/>
    <xf numFmtId="0" fontId="47" fillId="0" borderId="0" applyNumberFormat="0" applyFill="0" applyBorder="0" applyAlignment="0" applyProtection="0">
      <alignment vertical="top"/>
      <protection locked="0"/>
    </xf>
    <xf numFmtId="0" fontId="48" fillId="0" borderId="0">
      <alignment vertical="center"/>
    </xf>
  </cellStyleXfs>
  <cellXfs count="576">
    <xf numFmtId="0" fontId="0" fillId="0" borderId="0" xfId="0">
      <alignment vertical="center"/>
    </xf>
    <xf numFmtId="0" fontId="26" fillId="2" borderId="1" xfId="55" applyFont="1" applyFill="1" applyBorder="1" applyAlignment="1">
      <alignment horizontal="center" vertical="center" wrapText="1"/>
    </xf>
    <xf numFmtId="181" fontId="26" fillId="2" borderId="1" xfId="33" applyNumberFormat="1" applyFont="1" applyFill="1" applyBorder="1" applyAlignment="1" applyProtection="1">
      <alignment horizontal="center" vertical="center" wrapText="1"/>
    </xf>
    <xf numFmtId="182" fontId="26" fillId="2" borderId="1" xfId="55" applyNumberFormat="1" applyFont="1" applyFill="1" applyBorder="1" applyAlignment="1">
      <alignment horizontal="center" vertical="center" wrapText="1"/>
    </xf>
    <xf numFmtId="181" fontId="26" fillId="2" borderId="1" xfId="55" applyNumberFormat="1" applyFont="1" applyFill="1" applyBorder="1" applyAlignment="1">
      <alignment horizontal="center" vertical="center" wrapText="1"/>
    </xf>
    <xf numFmtId="181" fontId="26" fillId="2" borderId="6" xfId="55" applyNumberFormat="1" applyFont="1" applyFill="1" applyBorder="1" applyAlignment="1">
      <alignment horizontal="center" vertical="center" wrapText="1"/>
    </xf>
    <xf numFmtId="177" fontId="26" fillId="2" borderId="6" xfId="55" applyNumberFormat="1" applyFont="1" applyFill="1" applyBorder="1" applyAlignment="1">
      <alignment horizontal="center" vertical="center" wrapText="1"/>
    </xf>
    <xf numFmtId="0" fontId="26" fillId="2" borderId="6" xfId="55" applyFont="1" applyFill="1" applyBorder="1" applyAlignment="1">
      <alignment horizontal="center" vertical="center" wrapText="1"/>
    </xf>
    <xf numFmtId="0" fontId="26" fillId="34" borderId="0" xfId="0" applyFont="1" applyFill="1" applyProtection="1">
      <alignment vertical="center"/>
      <protection locked="0" hidden="1"/>
    </xf>
    <xf numFmtId="0" fontId="26" fillId="34" borderId="0" xfId="0" applyFont="1" applyFill="1" applyProtection="1">
      <alignment vertical="center"/>
      <protection hidden="1"/>
    </xf>
    <xf numFmtId="0" fontId="26" fillId="34" borderId="0" xfId="0" applyFont="1" applyFill="1">
      <alignment vertical="center"/>
    </xf>
    <xf numFmtId="0" fontId="37" fillId="34" borderId="0" xfId="0" applyFont="1" applyFill="1" applyAlignment="1">
      <alignment horizontal="left" vertical="center"/>
    </xf>
    <xf numFmtId="0" fontId="31" fillId="0" borderId="0" xfId="55" applyFont="1" applyProtection="1">
      <alignment vertical="center"/>
      <protection locked="0"/>
    </xf>
    <xf numFmtId="0" fontId="39" fillId="0" borderId="0" xfId="55" applyFont="1" applyAlignment="1" applyProtection="1">
      <alignment horizontal="left" vertical="center"/>
      <protection locked="0"/>
    </xf>
    <xf numFmtId="0" fontId="39" fillId="0" borderId="0" xfId="55" applyFont="1" applyAlignment="1" applyProtection="1">
      <alignment horizontal="center" vertical="center"/>
      <protection locked="0"/>
    </xf>
    <xf numFmtId="0" fontId="39" fillId="0" borderId="0" xfId="55" applyFont="1" applyProtection="1">
      <alignment vertical="center"/>
      <protection locked="0"/>
    </xf>
    <xf numFmtId="0" fontId="31" fillId="34" borderId="0" xfId="55" applyFont="1" applyFill="1" applyProtection="1">
      <alignment vertical="center"/>
      <protection locked="0"/>
    </xf>
    <xf numFmtId="0" fontId="34" fillId="0" borderId="0" xfId="55" applyFont="1" applyProtection="1">
      <alignment vertical="center"/>
      <protection locked="0"/>
    </xf>
    <xf numFmtId="0" fontId="27" fillId="0" borderId="0" xfId="55" applyFont="1" applyProtection="1">
      <alignment vertical="center"/>
      <protection locked="0"/>
    </xf>
    <xf numFmtId="49" fontId="31" fillId="0" borderId="0" xfId="55" applyNumberFormat="1" applyFont="1" applyAlignment="1" applyProtection="1">
      <alignment horizontal="center" vertical="center"/>
      <protection locked="0"/>
    </xf>
    <xf numFmtId="0" fontId="31" fillId="0" borderId="0" xfId="55" applyFont="1" applyAlignment="1" applyProtection="1">
      <alignment horizontal="center" vertical="center"/>
      <protection locked="0"/>
    </xf>
    <xf numFmtId="0" fontId="34" fillId="0" borderId="0" xfId="55" applyFont="1" applyAlignment="1" applyProtection="1">
      <alignment horizontal="left" vertical="center"/>
      <protection locked="0"/>
    </xf>
    <xf numFmtId="0" fontId="31" fillId="0" borderId="0" xfId="55" applyFont="1" applyAlignment="1" applyProtection="1">
      <alignment horizontal="left" vertical="center"/>
      <protection locked="0"/>
    </xf>
    <xf numFmtId="0" fontId="27" fillId="0" borderId="0" xfId="55" applyFont="1" applyAlignment="1" applyProtection="1">
      <alignment horizontal="left" vertical="center"/>
      <protection locked="0"/>
    </xf>
    <xf numFmtId="0" fontId="31" fillId="34" borderId="0" xfId="55" applyFont="1" applyFill="1" applyAlignment="1" applyProtection="1">
      <alignment horizontal="left" vertical="center"/>
      <protection locked="0"/>
    </xf>
    <xf numFmtId="0" fontId="27" fillId="0" borderId="0" xfId="55" applyFont="1" applyAlignment="1" applyProtection="1">
      <alignment horizontal="left" vertical="center" wrapText="1"/>
      <protection locked="0"/>
    </xf>
    <xf numFmtId="0" fontId="34" fillId="0" borderId="0" xfId="55" applyFont="1" applyAlignment="1" applyProtection="1">
      <alignment vertical="top" wrapText="1"/>
      <protection locked="0"/>
    </xf>
    <xf numFmtId="0" fontId="34" fillId="0" borderId="0" xfId="55" applyFont="1" applyAlignment="1" applyProtection="1">
      <alignment vertical="top"/>
      <protection locked="0"/>
    </xf>
    <xf numFmtId="0" fontId="27" fillId="34" borderId="6" xfId="55" applyFont="1" applyFill="1" applyBorder="1" applyAlignment="1">
      <alignment horizontal="centerContinuous" vertical="center" wrapText="1"/>
    </xf>
    <xf numFmtId="0" fontId="27" fillId="34" borderId="9" xfId="55" applyFont="1" applyFill="1" applyBorder="1" applyAlignment="1">
      <alignment horizontal="centerContinuous" vertical="center"/>
    </xf>
    <xf numFmtId="0" fontId="27" fillId="0" borderId="1" xfId="61" applyFont="1" applyBorder="1" applyAlignment="1">
      <alignment horizontal="center" vertical="center" wrapText="1"/>
    </xf>
    <xf numFmtId="0" fontId="27" fillId="0" borderId="19" xfId="55" applyFont="1" applyBorder="1" applyAlignment="1">
      <alignment vertical="center" wrapText="1"/>
    </xf>
    <xf numFmtId="0" fontId="31" fillId="0" borderId="0" xfId="61" applyFont="1" applyAlignment="1">
      <alignment horizontal="center" vertical="center"/>
    </xf>
    <xf numFmtId="0" fontId="27" fillId="0" borderId="21" xfId="55" applyFont="1" applyBorder="1">
      <alignment vertical="center"/>
    </xf>
    <xf numFmtId="0" fontId="31" fillId="0" borderId="15" xfId="61" applyFont="1" applyBorder="1" applyAlignment="1">
      <alignment horizontal="center" vertical="top"/>
    </xf>
    <xf numFmtId="0" fontId="27" fillId="34" borderId="4" xfId="55" applyFont="1" applyFill="1" applyBorder="1" applyAlignment="1">
      <alignment horizontal="center" vertical="center" wrapText="1"/>
    </xf>
    <xf numFmtId="0" fontId="27" fillId="34" borderId="20" xfId="55" applyFont="1" applyFill="1" applyBorder="1" applyAlignment="1">
      <alignment horizontal="center" vertical="center" wrapText="1"/>
    </xf>
    <xf numFmtId="0" fontId="31" fillId="0" borderId="0" xfId="55" applyFont="1">
      <alignment vertical="center"/>
    </xf>
    <xf numFmtId="0" fontId="34" fillId="0" borderId="15" xfId="55" applyFont="1" applyBorder="1" applyAlignment="1">
      <alignment horizontal="center" vertical="center"/>
    </xf>
    <xf numFmtId="0" fontId="31" fillId="0" borderId="0" xfId="61" applyFont="1" applyAlignment="1">
      <alignment horizontal="center" vertical="top"/>
    </xf>
    <xf numFmtId="0" fontId="31" fillId="34" borderId="15" xfId="55" applyFont="1" applyFill="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1" fillId="0" borderId="0" xfId="55" applyFont="1" applyAlignment="1">
      <alignment vertical="center" wrapText="1"/>
    </xf>
    <xf numFmtId="0" fontId="26" fillId="0" borderId="6" xfId="55" applyFont="1" applyBorder="1" applyAlignment="1">
      <alignment horizontal="center" vertical="top" wrapText="1"/>
    </xf>
    <xf numFmtId="0" fontId="50" fillId="0" borderId="0" xfId="55" applyFont="1" applyAlignment="1" applyProtection="1">
      <alignment horizontal="left" vertical="center"/>
      <protection locked="0"/>
    </xf>
    <xf numFmtId="180" fontId="27" fillId="0" borderId="0" xfId="55" applyNumberFormat="1" applyFont="1" applyProtection="1">
      <alignment vertical="center"/>
      <protection locked="0"/>
    </xf>
    <xf numFmtId="185" fontId="31" fillId="0" borderId="1" xfId="55" applyNumberFormat="1" applyFont="1" applyBorder="1" applyAlignment="1" applyProtection="1">
      <alignment horizontal="center" vertical="center"/>
      <protection locked="0"/>
    </xf>
    <xf numFmtId="0" fontId="27" fillId="34" borderId="0" xfId="55" applyFont="1" applyFill="1" applyProtection="1">
      <alignment vertical="center"/>
      <protection locked="0"/>
    </xf>
    <xf numFmtId="178" fontId="26" fillId="34" borderId="52" xfId="60" applyNumberFormat="1" applyFont="1" applyFill="1" applyBorder="1" applyProtection="1">
      <alignment vertical="center"/>
      <protection locked="0"/>
    </xf>
    <xf numFmtId="0" fontId="36" fillId="34" borderId="0" xfId="62" applyFont="1" applyFill="1" applyProtection="1">
      <alignment vertical="center"/>
      <protection locked="0"/>
    </xf>
    <xf numFmtId="0" fontId="50" fillId="34" borderId="0" xfId="62" applyFont="1" applyFill="1" applyAlignment="1" applyProtection="1">
      <alignment horizontal="left" vertical="center"/>
      <protection locked="0"/>
    </xf>
    <xf numFmtId="0" fontId="35" fillId="34" borderId="0" xfId="62" applyFont="1" applyFill="1" applyProtection="1">
      <alignment vertical="center"/>
      <protection locked="0"/>
    </xf>
    <xf numFmtId="0" fontId="35" fillId="34" borderId="6" xfId="62" applyFont="1" applyFill="1" applyBorder="1" applyAlignment="1" applyProtection="1">
      <alignment horizontal="center" vertical="center"/>
      <protection locked="0"/>
    </xf>
    <xf numFmtId="0" fontId="52" fillId="34" borderId="1" xfId="0" applyFont="1" applyFill="1" applyBorder="1" applyAlignment="1" applyProtection="1">
      <alignment horizontal="center" vertical="center" wrapText="1"/>
      <protection locked="0"/>
    </xf>
    <xf numFmtId="0" fontId="51" fillId="34" borderId="1" xfId="0" applyFont="1" applyFill="1" applyBorder="1" applyAlignment="1" applyProtection="1">
      <alignment horizontal="center" vertical="center" wrapText="1"/>
      <protection locked="0"/>
    </xf>
    <xf numFmtId="0" fontId="35" fillId="34" borderId="0" xfId="62" applyFont="1" applyFill="1">
      <alignment vertical="center"/>
    </xf>
    <xf numFmtId="0" fontId="26" fillId="34" borderId="1" xfId="60" applyFont="1" applyFill="1" applyBorder="1" applyAlignment="1" applyProtection="1">
      <alignment horizontal="center" vertical="center" wrapText="1"/>
      <protection locked="0"/>
    </xf>
    <xf numFmtId="0" fontId="26" fillId="34" borderId="1" xfId="0" applyFont="1" applyFill="1" applyBorder="1" applyAlignment="1" applyProtection="1">
      <alignment horizontal="center" vertical="center" wrapText="1"/>
      <protection locked="0"/>
    </xf>
    <xf numFmtId="0" fontId="26" fillId="34" borderId="5" xfId="60" applyFont="1" applyFill="1" applyBorder="1" applyAlignment="1" applyProtection="1">
      <alignment horizontal="center" vertical="center" wrapText="1"/>
      <protection locked="0"/>
    </xf>
    <xf numFmtId="0" fontId="26" fillId="34" borderId="1" xfId="0" applyFont="1" applyFill="1" applyBorder="1" applyAlignment="1" applyProtection="1">
      <alignment horizontal="center" vertical="center"/>
      <protection locked="0"/>
    </xf>
    <xf numFmtId="178" fontId="26" fillId="34" borderId="65" xfId="60" applyNumberFormat="1" applyFont="1" applyFill="1" applyBorder="1" applyAlignment="1" applyProtection="1">
      <alignment horizontal="center" vertical="center"/>
      <protection locked="0"/>
    </xf>
    <xf numFmtId="0" fontId="26" fillId="34" borderId="1" xfId="0" applyFont="1" applyFill="1" applyBorder="1" applyAlignment="1" applyProtection="1">
      <alignment horizontal="center" vertical="center" shrinkToFit="1"/>
      <protection locked="0"/>
    </xf>
    <xf numFmtId="0" fontId="26" fillId="34" borderId="1" xfId="0" applyFont="1" applyFill="1" applyBorder="1" applyAlignment="1" applyProtection="1">
      <alignment horizontal="center" vertical="center" wrapText="1" shrinkToFit="1"/>
      <protection locked="0"/>
    </xf>
    <xf numFmtId="178" fontId="26" fillId="34" borderId="52" xfId="60" applyNumberFormat="1" applyFont="1" applyFill="1" applyBorder="1" applyAlignment="1" applyProtection="1">
      <alignment vertical="center" wrapText="1"/>
      <protection locked="0"/>
    </xf>
    <xf numFmtId="0" fontId="26" fillId="34" borderId="52" xfId="60" applyFont="1" applyFill="1" applyBorder="1" applyAlignment="1" applyProtection="1">
      <alignment vertical="center" wrapText="1"/>
      <protection locked="0"/>
    </xf>
    <xf numFmtId="178" fontId="26" fillId="34" borderId="60" xfId="60" applyNumberFormat="1" applyFont="1" applyFill="1" applyBorder="1" applyProtection="1">
      <alignment vertical="center"/>
      <protection locked="0"/>
    </xf>
    <xf numFmtId="178" fontId="26" fillId="34" borderId="61" xfId="60" applyNumberFormat="1" applyFont="1" applyFill="1" applyBorder="1" applyProtection="1">
      <alignment vertical="center"/>
      <protection locked="0"/>
    </xf>
    <xf numFmtId="178" fontId="26" fillId="34" borderId="65" xfId="60" applyNumberFormat="1" applyFont="1" applyFill="1" applyBorder="1" applyProtection="1">
      <alignment vertical="center"/>
      <protection locked="0"/>
    </xf>
    <xf numFmtId="0" fontId="26" fillId="34" borderId="0" xfId="60" applyFont="1" applyFill="1">
      <alignment vertical="center"/>
    </xf>
    <xf numFmtId="0" fontId="26" fillId="34" borderId="0" xfId="60" applyFont="1" applyFill="1" applyProtection="1">
      <alignment vertical="center"/>
      <protection locked="0"/>
    </xf>
    <xf numFmtId="0" fontId="26" fillId="34" borderId="0" xfId="0" applyFont="1" applyFill="1" applyAlignment="1" applyProtection="1">
      <alignment horizontal="right" vertical="top"/>
      <protection locked="0"/>
    </xf>
    <xf numFmtId="0" fontId="26" fillId="34" borderId="0" xfId="0" applyFont="1" applyFill="1" applyAlignment="1" applyProtection="1">
      <alignment horizontal="left" vertical="center"/>
      <protection locked="0"/>
    </xf>
    <xf numFmtId="0" fontId="26" fillId="34" borderId="0" xfId="0" applyFont="1" applyFill="1" applyProtection="1">
      <alignment vertical="center"/>
      <protection locked="0"/>
    </xf>
    <xf numFmtId="0" fontId="44" fillId="34" borderId="0" xfId="0" applyFont="1" applyFill="1" applyAlignment="1" applyProtection="1">
      <alignment horizontal="left" vertical="center"/>
      <protection locked="0"/>
    </xf>
    <xf numFmtId="0" fontId="28" fillId="34" borderId="0" xfId="0" applyFont="1" applyFill="1" applyAlignment="1" applyProtection="1">
      <alignment horizontal="left" vertical="center"/>
      <protection locked="0"/>
    </xf>
    <xf numFmtId="0" fontId="26" fillId="34" borderId="0" xfId="57" applyFont="1" applyFill="1" applyProtection="1">
      <alignment vertical="center"/>
      <protection locked="0"/>
    </xf>
    <xf numFmtId="0" fontId="28" fillId="34" borderId="0" xfId="60" applyFont="1" applyFill="1" applyProtection="1">
      <alignment vertical="center"/>
      <protection locked="0"/>
    </xf>
    <xf numFmtId="49" fontId="27" fillId="34" borderId="60" xfId="60" applyNumberFormat="1" applyFont="1" applyFill="1" applyBorder="1" applyAlignment="1" applyProtection="1">
      <alignment horizontal="center" vertical="center"/>
      <protection locked="0"/>
    </xf>
    <xf numFmtId="49" fontId="26" fillId="34" borderId="60" xfId="60" applyNumberFormat="1" applyFont="1" applyFill="1" applyBorder="1" applyAlignment="1" applyProtection="1">
      <alignment horizontal="center" vertical="center"/>
      <protection locked="0"/>
    </xf>
    <xf numFmtId="49" fontId="27" fillId="34" borderId="63" xfId="60" applyNumberFormat="1" applyFont="1" applyFill="1" applyBorder="1" applyAlignment="1" applyProtection="1">
      <alignment horizontal="center" vertical="center"/>
      <protection locked="0"/>
    </xf>
    <xf numFmtId="178" fontId="27" fillId="34" borderId="61" xfId="60" applyNumberFormat="1" applyFont="1" applyFill="1" applyBorder="1" applyAlignment="1" applyProtection="1">
      <alignment horizontal="center" vertical="center"/>
      <protection locked="0"/>
    </xf>
    <xf numFmtId="178" fontId="26" fillId="34" borderId="61" xfId="60" applyNumberFormat="1" applyFont="1" applyFill="1" applyBorder="1" applyAlignment="1" applyProtection="1">
      <alignment horizontal="center" vertical="center"/>
      <protection locked="0"/>
    </xf>
    <xf numFmtId="178" fontId="27" fillId="34" borderId="64" xfId="60" applyNumberFormat="1" applyFont="1" applyFill="1" applyBorder="1" applyAlignment="1" applyProtection="1">
      <alignment horizontal="center" vertical="center"/>
      <protection locked="0"/>
    </xf>
    <xf numFmtId="178" fontId="27" fillId="34" borderId="62" xfId="60" applyNumberFormat="1" applyFont="1" applyFill="1" applyBorder="1" applyProtection="1">
      <alignment vertical="center"/>
      <protection locked="0"/>
    </xf>
    <xf numFmtId="178" fontId="26" fillId="34" borderId="62" xfId="60" applyNumberFormat="1" applyFont="1" applyFill="1" applyBorder="1" applyProtection="1">
      <alignment vertical="center"/>
      <protection locked="0"/>
    </xf>
    <xf numFmtId="178" fontId="27" fillId="34" borderId="61" xfId="60" applyNumberFormat="1" applyFont="1" applyFill="1" applyBorder="1" applyProtection="1">
      <alignment vertical="center"/>
      <protection locked="0"/>
    </xf>
    <xf numFmtId="0" fontId="26" fillId="34" borderId="1" xfId="60" applyFont="1" applyFill="1" applyBorder="1" applyAlignment="1" applyProtection="1">
      <alignment horizontal="center" vertical="center"/>
      <protection locked="0"/>
    </xf>
    <xf numFmtId="177" fontId="26" fillId="34" borderId="60" xfId="60" applyNumberFormat="1" applyFont="1" applyFill="1" applyBorder="1" applyProtection="1">
      <alignment vertical="center"/>
      <protection locked="0"/>
    </xf>
    <xf numFmtId="49" fontId="26" fillId="34" borderId="0" xfId="58" applyNumberFormat="1" applyFont="1" applyFill="1" applyAlignment="1" applyProtection="1">
      <alignment vertical="center" wrapText="1"/>
      <protection locked="0"/>
    </xf>
    <xf numFmtId="49" fontId="57" fillId="34" borderId="1" xfId="58" applyNumberFormat="1" applyFont="1" applyFill="1" applyBorder="1" applyAlignment="1" applyProtection="1">
      <alignment horizontal="center" vertical="center" wrapText="1"/>
      <protection locked="0"/>
    </xf>
    <xf numFmtId="188" fontId="57" fillId="34" borderId="1" xfId="58" applyNumberFormat="1" applyFont="1" applyFill="1" applyBorder="1" applyAlignment="1" applyProtection="1">
      <alignment horizontal="right" vertical="center" wrapText="1"/>
      <protection locked="0"/>
    </xf>
    <xf numFmtId="0" fontId="57" fillId="34" borderId="1" xfId="58" applyFont="1" applyFill="1" applyBorder="1" applyAlignment="1" applyProtection="1">
      <alignment horizontal="center" vertical="center" wrapText="1"/>
      <protection locked="0"/>
    </xf>
    <xf numFmtId="0" fontId="57" fillId="34" borderId="1" xfId="58" applyFont="1" applyFill="1" applyBorder="1" applyAlignment="1" applyProtection="1">
      <alignment horizontal="right" vertical="center" wrapText="1"/>
      <protection locked="0"/>
    </xf>
    <xf numFmtId="49" fontId="57" fillId="34" borderId="1" xfId="58" applyNumberFormat="1" applyFont="1" applyFill="1" applyBorder="1" applyAlignment="1" applyProtection="1">
      <alignment horizontal="right" vertical="center" wrapText="1"/>
      <protection locked="0"/>
    </xf>
    <xf numFmtId="49" fontId="26" fillId="34" borderId="1" xfId="58" applyNumberFormat="1" applyFont="1" applyFill="1" applyBorder="1" applyAlignment="1" applyProtection="1">
      <alignment horizontal="center" vertical="center" wrapText="1"/>
      <protection locked="0"/>
    </xf>
    <xf numFmtId="177" fontId="57" fillId="34" borderId="1" xfId="58" applyNumberFormat="1" applyFont="1" applyFill="1" applyBorder="1" applyAlignment="1" applyProtection="1">
      <alignment horizontal="right" vertical="center" wrapText="1"/>
      <protection locked="0"/>
    </xf>
    <xf numFmtId="182" fontId="57" fillId="34" borderId="61" xfId="58" applyNumberFormat="1" applyFont="1" applyFill="1" applyBorder="1" applyAlignment="1" applyProtection="1">
      <alignment horizontal="right" vertical="center" wrapText="1"/>
      <protection locked="0"/>
    </xf>
    <xf numFmtId="0" fontId="26" fillId="34" borderId="0" xfId="58" applyFont="1" applyFill="1" applyProtection="1">
      <alignment vertical="center"/>
      <protection locked="0"/>
    </xf>
    <xf numFmtId="49" fontId="26" fillId="34" borderId="0" xfId="58" applyNumberFormat="1" applyFont="1" applyFill="1" applyAlignment="1" applyProtection="1">
      <alignment horizontal="right" vertical="center"/>
      <protection locked="0"/>
    </xf>
    <xf numFmtId="0" fontId="26" fillId="34" borderId="0" xfId="59" applyFont="1" applyFill="1" applyProtection="1">
      <alignment vertical="center"/>
      <protection locked="0"/>
    </xf>
    <xf numFmtId="0" fontId="32" fillId="34" borderId="11" xfId="57" applyFont="1" applyFill="1" applyBorder="1" applyAlignment="1">
      <alignment vertical="center" wrapText="1"/>
    </xf>
    <xf numFmtId="0" fontId="32" fillId="34" borderId="15" xfId="61" applyFont="1" applyFill="1" applyBorder="1" applyAlignment="1">
      <alignment horizontal="center" vertical="center"/>
    </xf>
    <xf numFmtId="0" fontId="32" fillId="34" borderId="58" xfId="61" applyFont="1" applyFill="1" applyBorder="1" applyAlignment="1">
      <alignment horizontal="center" vertical="center"/>
    </xf>
    <xf numFmtId="0" fontId="32" fillId="34" borderId="54" xfId="0" applyFont="1" applyFill="1" applyBorder="1" applyAlignment="1">
      <alignment horizontal="center" vertical="center"/>
    </xf>
    <xf numFmtId="0" fontId="32" fillId="34" borderId="55" xfId="0" applyFont="1" applyFill="1" applyBorder="1" applyAlignment="1">
      <alignment horizontal="center" vertical="center"/>
    </xf>
    <xf numFmtId="0" fontId="32" fillId="34" borderId="59" xfId="0" applyFont="1" applyFill="1" applyBorder="1" applyAlignment="1">
      <alignment horizontal="center" vertical="center"/>
    </xf>
    <xf numFmtId="0" fontId="32" fillId="34" borderId="57" xfId="0" applyFont="1" applyFill="1" applyBorder="1" applyAlignment="1">
      <alignment horizontal="center" vertical="center"/>
    </xf>
    <xf numFmtId="0" fontId="32" fillId="34" borderId="56" xfId="0" applyFont="1" applyFill="1" applyBorder="1" applyAlignment="1">
      <alignment horizontal="center" vertical="center"/>
    </xf>
    <xf numFmtId="49" fontId="26" fillId="34" borderId="1" xfId="60" applyNumberFormat="1" applyFont="1" applyFill="1" applyBorder="1" applyAlignment="1" applyProtection="1">
      <alignment horizontal="center" vertical="center" wrapText="1"/>
      <protection locked="0"/>
    </xf>
    <xf numFmtId="181" fontId="26" fillId="34" borderId="1" xfId="60" applyNumberFormat="1" applyFont="1" applyFill="1" applyBorder="1" applyAlignment="1" applyProtection="1">
      <alignment horizontal="center" vertical="center" wrapText="1"/>
      <protection locked="0"/>
    </xf>
    <xf numFmtId="180" fontId="26" fillId="34" borderId="61" xfId="60" applyNumberFormat="1" applyFont="1" applyFill="1" applyBorder="1" applyAlignment="1" applyProtection="1">
      <alignment horizontal="center" vertical="center" wrapText="1"/>
      <protection locked="0"/>
    </xf>
    <xf numFmtId="0" fontId="26" fillId="34" borderId="1" xfId="61" applyFont="1" applyFill="1" applyBorder="1" applyAlignment="1" applyProtection="1">
      <alignment horizontal="center" vertical="center" wrapText="1"/>
      <protection locked="0"/>
    </xf>
    <xf numFmtId="180" fontId="26" fillId="34" borderId="1" xfId="60" applyNumberFormat="1" applyFont="1" applyFill="1" applyBorder="1" applyAlignment="1" applyProtection="1">
      <alignment horizontal="center" vertical="center" wrapText="1"/>
      <protection locked="0"/>
    </xf>
    <xf numFmtId="180" fontId="42" fillId="34" borderId="1" xfId="58" applyNumberFormat="1" applyFont="1" applyFill="1" applyBorder="1" applyAlignment="1" applyProtection="1">
      <alignment horizontal="center" vertical="center" wrapText="1"/>
      <protection hidden="1"/>
    </xf>
    <xf numFmtId="0" fontId="26" fillId="34" borderId="12" xfId="0" applyFont="1" applyFill="1" applyBorder="1">
      <alignment vertical="center"/>
    </xf>
    <xf numFmtId="49" fontId="26" fillId="34" borderId="0" xfId="58" applyNumberFormat="1" applyFont="1" applyFill="1" applyAlignment="1">
      <alignment horizontal="left" vertical="center"/>
    </xf>
    <xf numFmtId="0" fontId="26" fillId="34" borderId="19" xfId="0" applyFont="1" applyFill="1" applyBorder="1" applyAlignment="1">
      <alignment horizontal="left" vertical="center" wrapText="1"/>
    </xf>
    <xf numFmtId="0" fontId="26" fillId="34" borderId="10" xfId="0" applyFont="1" applyFill="1" applyBorder="1" applyAlignment="1">
      <alignment horizontal="left" vertical="center" wrapText="1"/>
    </xf>
    <xf numFmtId="0" fontId="26" fillId="34" borderId="12" xfId="59" applyFont="1" applyFill="1" applyBorder="1">
      <alignment vertical="center"/>
    </xf>
    <xf numFmtId="0" fontId="26" fillId="34" borderId="0" xfId="59" applyFont="1" applyFill="1">
      <alignment vertical="center"/>
    </xf>
    <xf numFmtId="0" fontId="26" fillId="34" borderId="1" xfId="61" applyFont="1" applyFill="1" applyBorder="1" applyAlignment="1">
      <alignment horizontal="center" vertical="top" wrapText="1"/>
    </xf>
    <xf numFmtId="0" fontId="26" fillId="34" borderId="1" xfId="61" applyFont="1" applyFill="1" applyBorder="1" applyAlignment="1">
      <alignment horizontal="center" vertical="center"/>
    </xf>
    <xf numFmtId="0" fontId="26" fillId="34" borderId="0" xfId="61" applyFont="1" applyFill="1">
      <alignment vertical="center"/>
    </xf>
    <xf numFmtId="0" fontId="26" fillId="34" borderId="1" xfId="61" applyFont="1" applyFill="1" applyBorder="1">
      <alignment vertical="center"/>
    </xf>
    <xf numFmtId="0" fontId="26" fillId="34" borderId="1" xfId="61" applyFont="1" applyFill="1" applyBorder="1" applyAlignment="1" applyProtection="1">
      <alignment horizontal="center" vertical="center"/>
      <protection locked="0"/>
    </xf>
    <xf numFmtId="0" fontId="28" fillId="34" borderId="1" xfId="59" applyFont="1" applyFill="1" applyBorder="1" applyAlignment="1">
      <alignment horizontal="center" vertical="center"/>
    </xf>
    <xf numFmtId="0" fontId="55" fillId="34" borderId="0" xfId="0" applyFont="1" applyFill="1" applyAlignment="1" applyProtection="1">
      <alignment horizontal="left" vertical="center"/>
      <protection locked="0"/>
    </xf>
    <xf numFmtId="0" fontId="26" fillId="34" borderId="0" xfId="57" applyFont="1" applyFill="1">
      <alignment vertical="center"/>
    </xf>
    <xf numFmtId="0" fontId="26" fillId="34" borderId="1" xfId="57" applyFont="1" applyFill="1" applyBorder="1" applyAlignment="1" applyProtection="1">
      <alignment horizontal="center" vertical="center"/>
      <protection locked="0"/>
    </xf>
    <xf numFmtId="0" fontId="26" fillId="34" borderId="1" xfId="57" applyFont="1" applyFill="1" applyBorder="1" applyAlignment="1" applyProtection="1">
      <alignment horizontal="center" vertical="center" wrapText="1"/>
      <protection locked="0"/>
    </xf>
    <xf numFmtId="182" fontId="33" fillId="34" borderId="61" xfId="33" applyNumberFormat="1" applyFont="1" applyFill="1" applyBorder="1" applyAlignment="1" applyProtection="1">
      <alignment horizontal="right" vertical="center"/>
      <protection locked="0"/>
    </xf>
    <xf numFmtId="0" fontId="33" fillId="34" borderId="61" xfId="33" quotePrefix="1" applyNumberFormat="1" applyFont="1" applyFill="1" applyBorder="1" applyAlignment="1" applyProtection="1">
      <alignment horizontal="right" vertical="center"/>
      <protection locked="0"/>
    </xf>
    <xf numFmtId="3" fontId="33" fillId="34" borderId="61" xfId="33" applyNumberFormat="1" applyFont="1" applyFill="1" applyBorder="1" applyAlignment="1" applyProtection="1">
      <alignment horizontal="center" vertical="center"/>
      <protection locked="0"/>
    </xf>
    <xf numFmtId="176" fontId="33" fillId="34" borderId="61" xfId="33" applyNumberFormat="1" applyFont="1" applyFill="1" applyBorder="1" applyAlignment="1" applyProtection="1">
      <alignment horizontal="center" vertical="center"/>
      <protection locked="0"/>
    </xf>
    <xf numFmtId="182" fontId="33" fillId="34" borderId="1" xfId="33" applyNumberFormat="1" applyFont="1" applyFill="1" applyBorder="1" applyAlignment="1" applyProtection="1">
      <alignment horizontal="right" vertical="center"/>
      <protection locked="0"/>
    </xf>
    <xf numFmtId="0" fontId="33" fillId="34" borderId="1" xfId="33" quotePrefix="1" applyNumberFormat="1" applyFont="1" applyFill="1" applyBorder="1" applyAlignment="1" applyProtection="1">
      <alignment horizontal="right" vertical="center"/>
      <protection locked="0"/>
    </xf>
    <xf numFmtId="3" fontId="33" fillId="34" borderId="1" xfId="33" applyNumberFormat="1" applyFont="1" applyFill="1" applyBorder="1" applyAlignment="1" applyProtection="1">
      <alignment horizontal="center" vertical="center"/>
      <protection locked="0"/>
    </xf>
    <xf numFmtId="176" fontId="33" fillId="34" borderId="1" xfId="33" applyNumberFormat="1" applyFont="1" applyFill="1" applyBorder="1" applyAlignment="1" applyProtection="1">
      <alignment horizontal="center" vertical="center"/>
      <protection locked="0"/>
    </xf>
    <xf numFmtId="0" fontId="26" fillId="34" borderId="1" xfId="57" applyFont="1" applyFill="1" applyBorder="1" applyProtection="1">
      <alignment vertical="center"/>
      <protection locked="0"/>
    </xf>
    <xf numFmtId="184" fontId="33" fillId="34" borderId="1" xfId="0" applyNumberFormat="1" applyFont="1" applyFill="1" applyBorder="1" applyAlignment="1" applyProtection="1">
      <alignment horizontal="right" vertical="center" wrapText="1"/>
      <protection hidden="1"/>
    </xf>
    <xf numFmtId="183" fontId="33" fillId="34" borderId="1" xfId="0" applyNumberFormat="1" applyFont="1" applyFill="1" applyBorder="1" applyAlignment="1" applyProtection="1">
      <alignment horizontal="right" vertical="center" wrapText="1"/>
      <protection hidden="1"/>
    </xf>
    <xf numFmtId="0" fontId="26" fillId="34" borderId="52" xfId="57" applyFont="1" applyFill="1" applyBorder="1" applyProtection="1">
      <alignment vertical="center"/>
      <protection locked="0"/>
    </xf>
    <xf numFmtId="0" fontId="30" fillId="34" borderId="0" xfId="57" applyFont="1" applyFill="1" applyProtection="1">
      <alignment vertical="center"/>
      <protection locked="0"/>
    </xf>
    <xf numFmtId="182" fontId="26" fillId="34" borderId="2" xfId="33" applyNumberFormat="1" applyFont="1" applyFill="1" applyBorder="1" applyAlignment="1" applyProtection="1">
      <alignment horizontal="right" vertical="center"/>
      <protection locked="0"/>
    </xf>
    <xf numFmtId="182" fontId="26" fillId="34" borderId="1" xfId="33" applyNumberFormat="1" applyFont="1" applyFill="1" applyBorder="1" applyAlignment="1" applyProtection="1">
      <alignment horizontal="right" vertical="center"/>
      <protection locked="0"/>
    </xf>
    <xf numFmtId="0" fontId="26" fillId="34" borderId="1" xfId="33" quotePrefix="1" applyNumberFormat="1" applyFont="1" applyFill="1" applyBorder="1" applyAlignment="1" applyProtection="1">
      <alignment horizontal="right" vertical="center"/>
      <protection locked="0"/>
    </xf>
    <xf numFmtId="3" fontId="26" fillId="34" borderId="1" xfId="33" applyNumberFormat="1" applyFont="1" applyFill="1" applyBorder="1" applyAlignment="1" applyProtection="1">
      <alignment horizontal="center" vertical="center"/>
      <protection locked="0"/>
    </xf>
    <xf numFmtId="176" fontId="26" fillId="34" borderId="1" xfId="33" applyNumberFormat="1" applyFont="1" applyFill="1" applyBorder="1" applyAlignment="1" applyProtection="1">
      <alignment horizontal="center" vertical="center"/>
      <protection locked="0"/>
    </xf>
    <xf numFmtId="182" fontId="26" fillId="34" borderId="4" xfId="33" applyNumberFormat="1" applyFont="1" applyFill="1" applyBorder="1" applyAlignment="1" applyProtection="1">
      <alignment horizontal="right" vertical="center"/>
      <protection locked="0"/>
    </xf>
    <xf numFmtId="182" fontId="26" fillId="34" borderId="3" xfId="33" applyNumberFormat="1" applyFont="1" applyFill="1" applyBorder="1" applyAlignment="1" applyProtection="1">
      <alignment horizontal="right" vertical="center"/>
      <protection locked="0"/>
    </xf>
    <xf numFmtId="184" fontId="33" fillId="35" borderId="1" xfId="0" applyNumberFormat="1" applyFont="1" applyFill="1" applyBorder="1" applyAlignment="1" applyProtection="1">
      <alignment horizontal="right" vertical="center" wrapText="1"/>
      <protection hidden="1"/>
    </xf>
    <xf numFmtId="183" fontId="33" fillId="35" borderId="1" xfId="0" applyNumberFormat="1" applyFont="1" applyFill="1" applyBorder="1" applyAlignment="1" applyProtection="1">
      <alignment horizontal="right" vertical="center" wrapText="1"/>
      <protection hidden="1"/>
    </xf>
    <xf numFmtId="0" fontId="29" fillId="34" borderId="7" xfId="0" applyFont="1" applyFill="1" applyBorder="1" applyAlignment="1" applyProtection="1">
      <alignment horizontal="right" vertical="center" wrapText="1"/>
      <protection locked="0"/>
    </xf>
    <xf numFmtId="0" fontId="30" fillId="34" borderId="0" xfId="0" applyFont="1" applyFill="1" applyAlignment="1" applyProtection="1">
      <alignment horizontal="left" vertical="center"/>
      <protection locked="0"/>
    </xf>
    <xf numFmtId="0" fontId="26" fillId="34" borderId="1" xfId="56" applyFont="1" applyFill="1" applyBorder="1" applyAlignment="1" applyProtection="1">
      <alignment horizontal="right" vertical="center"/>
      <protection locked="0"/>
    </xf>
    <xf numFmtId="0" fontId="33" fillId="35" borderId="1" xfId="0" applyFont="1" applyFill="1" applyBorder="1" applyAlignment="1" applyProtection="1">
      <alignment horizontal="right" vertical="center" wrapText="1"/>
      <protection hidden="1"/>
    </xf>
    <xf numFmtId="0" fontId="29" fillId="34" borderId="1" xfId="0" applyFont="1" applyFill="1" applyBorder="1" applyAlignment="1" applyProtection="1">
      <alignment horizontal="right" vertical="center" wrapText="1"/>
      <protection hidden="1"/>
    </xf>
    <xf numFmtId="0" fontId="26" fillId="34" borderId="0" xfId="57" applyFont="1" applyFill="1" applyAlignment="1" applyProtection="1">
      <alignment horizontal="center" vertical="center"/>
      <protection locked="0"/>
    </xf>
    <xf numFmtId="0" fontId="29" fillId="34" borderId="0" xfId="0" applyFont="1" applyFill="1" applyAlignment="1" applyProtection="1">
      <alignment horizontal="right" vertical="center" wrapText="1"/>
      <protection hidden="1"/>
    </xf>
    <xf numFmtId="0" fontId="26" fillId="34" borderId="0" xfId="0" applyFont="1" applyFill="1" applyAlignment="1" applyProtection="1">
      <alignment vertical="center" textRotation="255"/>
      <protection locked="0"/>
    </xf>
    <xf numFmtId="179" fontId="26" fillId="34" borderId="0" xfId="0" applyNumberFormat="1" applyFont="1" applyFill="1" applyProtection="1">
      <alignment vertical="center"/>
      <protection locked="0"/>
    </xf>
    <xf numFmtId="0" fontId="26" fillId="34" borderId="6" xfId="0" applyFont="1" applyFill="1" applyBorder="1" applyAlignment="1" applyProtection="1">
      <alignment horizontal="centerContinuous" vertical="center" wrapText="1"/>
      <protection locked="0" hidden="1"/>
    </xf>
    <xf numFmtId="0" fontId="26" fillId="34" borderId="9" xfId="0" applyFont="1" applyFill="1" applyBorder="1" applyAlignment="1" applyProtection="1">
      <alignment horizontal="centerContinuous" vertical="center" wrapText="1"/>
      <protection locked="0" hidden="1"/>
    </xf>
    <xf numFmtId="0" fontId="26" fillId="34" borderId="5" xfId="0" applyFont="1" applyFill="1" applyBorder="1" applyAlignment="1" applyProtection="1">
      <alignment horizontal="centerContinuous" vertical="center" wrapText="1"/>
      <protection locked="0" hidden="1"/>
    </xf>
    <xf numFmtId="0" fontId="26" fillId="34" borderId="1" xfId="0" applyFont="1" applyFill="1" applyBorder="1" applyAlignment="1" applyProtection="1">
      <alignment horizontal="centerContinuous" vertical="center" wrapText="1"/>
      <protection locked="0" hidden="1"/>
    </xf>
    <xf numFmtId="179" fontId="26" fillId="34" borderId="17" xfId="0" applyNumberFormat="1" applyFont="1" applyFill="1" applyBorder="1" applyAlignment="1" applyProtection="1">
      <alignment horizontal="center" vertical="center" wrapText="1"/>
      <protection locked="0" hidden="1"/>
    </xf>
    <xf numFmtId="0" fontId="26" fillId="34" borderId="3" xfId="0" applyFont="1" applyFill="1" applyBorder="1" applyAlignment="1" applyProtection="1">
      <alignment horizontal="centerContinuous" vertical="center" wrapText="1"/>
      <protection locked="0" hidden="1"/>
    </xf>
    <xf numFmtId="0" fontId="26" fillId="34" borderId="0" xfId="0" applyFont="1" applyFill="1" applyAlignment="1" applyProtection="1">
      <alignment horizontal="centerContinuous" vertical="center"/>
      <protection locked="0"/>
    </xf>
    <xf numFmtId="0" fontId="26" fillId="34" borderId="44" xfId="0" applyFont="1" applyFill="1" applyBorder="1" applyAlignment="1" applyProtection="1">
      <alignment horizontal="centerContinuous" vertical="center"/>
      <protection locked="0"/>
    </xf>
    <xf numFmtId="179" fontId="26" fillId="34" borderId="1" xfId="0" applyNumberFormat="1" applyFont="1" applyFill="1" applyBorder="1" applyAlignment="1" applyProtection="1">
      <alignment horizontal="center" vertical="center" wrapText="1"/>
      <protection locked="0" hidden="1"/>
    </xf>
    <xf numFmtId="0" fontId="26" fillId="34" borderId="0" xfId="0" applyFont="1" applyFill="1" applyAlignment="1" applyProtection="1">
      <alignment horizontal="center" vertical="center" wrapText="1"/>
      <protection locked="0" hidden="1"/>
    </xf>
    <xf numFmtId="0" fontId="26" fillId="34" borderId="8" xfId="0" applyFont="1" applyFill="1" applyBorder="1" applyAlignment="1" applyProtection="1">
      <alignment horizontal="center" vertical="center"/>
      <protection locked="0" hidden="1"/>
    </xf>
    <xf numFmtId="49" fontId="26" fillId="34" borderId="1" xfId="0" applyNumberFormat="1" applyFont="1" applyFill="1" applyBorder="1" applyAlignment="1" applyProtection="1">
      <alignment horizontal="center" vertical="center" wrapText="1"/>
      <protection locked="0"/>
    </xf>
    <xf numFmtId="185" fontId="33" fillId="34" borderId="1" xfId="0" applyNumberFormat="1" applyFont="1" applyFill="1" applyBorder="1" applyAlignment="1" applyProtection="1">
      <alignment horizontal="center" vertical="center" wrapText="1"/>
      <protection locked="0"/>
    </xf>
    <xf numFmtId="187" fontId="33" fillId="34" borderId="1" xfId="0" applyNumberFormat="1" applyFont="1" applyFill="1" applyBorder="1" applyAlignment="1" applyProtection="1">
      <alignment horizontal="center" vertical="center" wrapText="1"/>
      <protection locked="0"/>
    </xf>
    <xf numFmtId="180" fontId="26" fillId="34" borderId="0" xfId="0" applyNumberFormat="1" applyFont="1" applyFill="1" applyProtection="1">
      <alignment vertical="center"/>
      <protection locked="0"/>
    </xf>
    <xf numFmtId="179" fontId="33" fillId="34" borderId="1" xfId="0" applyNumberFormat="1" applyFont="1" applyFill="1" applyBorder="1" applyAlignment="1">
      <alignment horizontal="center" vertical="center" wrapText="1"/>
    </xf>
    <xf numFmtId="181" fontId="33" fillId="34" borderId="1" xfId="0" applyNumberFormat="1" applyFont="1" applyFill="1" applyBorder="1" applyAlignment="1">
      <alignment horizontal="center" vertical="center" wrapText="1"/>
    </xf>
    <xf numFmtId="186" fontId="33" fillId="34" borderId="1" xfId="0" applyNumberFormat="1" applyFont="1" applyFill="1" applyBorder="1" applyAlignment="1">
      <alignment horizontal="center" vertical="center" wrapText="1"/>
    </xf>
    <xf numFmtId="0" fontId="33" fillId="34" borderId="1" xfId="0" applyFont="1" applyFill="1" applyBorder="1" applyAlignment="1" applyProtection="1">
      <alignment horizontal="center" vertical="center" wrapText="1"/>
      <protection locked="0"/>
    </xf>
    <xf numFmtId="179" fontId="33" fillId="34" borderId="1" xfId="0" applyNumberFormat="1" applyFont="1" applyFill="1" applyBorder="1" applyAlignment="1" applyProtection="1">
      <alignment horizontal="center" vertical="center" wrapText="1"/>
      <protection locked="0"/>
    </xf>
    <xf numFmtId="181" fontId="33" fillId="34" borderId="1" xfId="0" applyNumberFormat="1" applyFont="1" applyFill="1" applyBorder="1" applyAlignment="1" applyProtection="1">
      <alignment horizontal="center" vertical="center" wrapText="1"/>
      <protection locked="0"/>
    </xf>
    <xf numFmtId="186" fontId="33" fillId="34" borderId="1" xfId="0" applyNumberFormat="1" applyFont="1" applyFill="1" applyBorder="1" applyAlignment="1" applyProtection="1">
      <alignment horizontal="center" vertical="center" wrapText="1"/>
      <protection locked="0"/>
    </xf>
    <xf numFmtId="0" fontId="26" fillId="34" borderId="3" xfId="0" applyFont="1" applyFill="1" applyBorder="1" applyAlignment="1" applyProtection="1">
      <alignment horizontal="center" vertical="center" wrapText="1"/>
      <protection locked="0"/>
    </xf>
    <xf numFmtId="0" fontId="26" fillId="34" borderId="16" xfId="0" applyFont="1" applyFill="1" applyBorder="1" applyAlignment="1" applyProtection="1">
      <alignment horizontal="center" vertical="center" wrapText="1"/>
      <protection locked="0"/>
    </xf>
    <xf numFmtId="49" fontId="26" fillId="34" borderId="3" xfId="0" applyNumberFormat="1" applyFont="1" applyFill="1" applyBorder="1" applyAlignment="1" applyProtection="1">
      <alignment horizontal="center" vertical="center" wrapText="1"/>
      <protection locked="0"/>
    </xf>
    <xf numFmtId="181" fontId="33" fillId="34" borderId="3" xfId="0" applyNumberFormat="1" applyFont="1" applyFill="1" applyBorder="1" applyAlignment="1" applyProtection="1">
      <alignment horizontal="center" vertical="center" wrapText="1"/>
      <protection locked="0"/>
    </xf>
    <xf numFmtId="0" fontId="26" fillId="34" borderId="9" xfId="0" applyFont="1" applyFill="1" applyBorder="1" applyProtection="1">
      <alignment vertical="center"/>
      <protection locked="0"/>
    </xf>
    <xf numFmtId="0" fontId="26" fillId="34" borderId="2" xfId="0" applyFont="1" applyFill="1" applyBorder="1" applyProtection="1">
      <alignment vertical="center"/>
      <protection locked="0"/>
    </xf>
    <xf numFmtId="179" fontId="26" fillId="34" borderId="6" xfId="0" applyNumberFormat="1" applyFont="1" applyFill="1" applyBorder="1" applyProtection="1">
      <alignment vertical="center"/>
      <protection locked="0"/>
    </xf>
    <xf numFmtId="179" fontId="26" fillId="34" borderId="6" xfId="0" applyNumberFormat="1" applyFont="1" applyFill="1" applyBorder="1" applyAlignment="1" applyProtection="1">
      <alignment horizontal="center" vertical="center" wrapText="1"/>
      <protection locked="0"/>
    </xf>
    <xf numFmtId="0" fontId="26" fillId="34" borderId="9" xfId="0" applyFont="1" applyFill="1" applyBorder="1" applyAlignment="1" applyProtection="1">
      <alignment horizontal="center" vertical="center" wrapText="1"/>
      <protection locked="0"/>
    </xf>
    <xf numFmtId="179" fontId="26" fillId="34" borderId="9" xfId="0" applyNumberFormat="1" applyFont="1" applyFill="1" applyBorder="1" applyAlignment="1" applyProtection="1">
      <alignment horizontal="center" vertical="center" wrapText="1"/>
      <protection locked="0"/>
    </xf>
    <xf numFmtId="0" fontId="26" fillId="34" borderId="0" xfId="0" applyFont="1" applyFill="1" applyAlignment="1" applyProtection="1">
      <alignment horizontal="center" vertical="center"/>
      <protection locked="0"/>
    </xf>
    <xf numFmtId="0" fontId="27" fillId="34" borderId="0" xfId="0" applyFont="1" applyFill="1" applyAlignment="1">
      <alignment horizontal="center" vertical="center"/>
    </xf>
    <xf numFmtId="0" fontId="27" fillId="34" borderId="0" xfId="0" applyFont="1" applyFill="1">
      <alignment vertical="center"/>
    </xf>
    <xf numFmtId="0" fontId="37" fillId="34" borderId="1" xfId="0" applyFont="1" applyFill="1" applyBorder="1">
      <alignment vertical="center"/>
    </xf>
    <xf numFmtId="0" fontId="37" fillId="34" borderId="5" xfId="0" applyFont="1" applyFill="1" applyBorder="1">
      <alignment vertical="center"/>
    </xf>
    <xf numFmtId="49" fontId="27" fillId="34" borderId="1" xfId="0" applyNumberFormat="1" applyFont="1" applyFill="1" applyBorder="1">
      <alignment vertical="center"/>
    </xf>
    <xf numFmtId="0" fontId="27" fillId="34" borderId="5" xfId="0" applyFont="1" applyFill="1" applyBorder="1" applyAlignment="1">
      <alignment vertical="center" wrapText="1"/>
    </xf>
    <xf numFmtId="0" fontId="37" fillId="34" borderId="6" xfId="0" applyFont="1" applyFill="1" applyBorder="1">
      <alignment vertical="center"/>
    </xf>
    <xf numFmtId="0" fontId="37" fillId="34" borderId="9" xfId="0" applyFont="1" applyFill="1" applyBorder="1">
      <alignment vertical="center"/>
    </xf>
    <xf numFmtId="0" fontId="27" fillId="34" borderId="1" xfId="0" applyFont="1" applyFill="1" applyBorder="1">
      <alignment vertical="center"/>
    </xf>
    <xf numFmtId="0" fontId="37" fillId="34" borderId="9" xfId="0" applyFont="1" applyFill="1" applyBorder="1" applyAlignment="1">
      <alignment horizontal="left" vertical="center"/>
    </xf>
    <xf numFmtId="0" fontId="37" fillId="34" borderId="5" xfId="0" applyFont="1" applyFill="1" applyBorder="1" applyAlignment="1">
      <alignment horizontal="justify" vertical="center" wrapText="1"/>
    </xf>
    <xf numFmtId="0" fontId="27" fillId="34" borderId="0" xfId="0" applyFont="1" applyFill="1" applyAlignment="1">
      <alignment horizontal="right" vertical="center"/>
    </xf>
    <xf numFmtId="49" fontId="27" fillId="34" borderId="0" xfId="0" applyNumberFormat="1" applyFont="1" applyFill="1">
      <alignment vertical="center"/>
    </xf>
    <xf numFmtId="0" fontId="37" fillId="34" borderId="0" xfId="0" applyFont="1" applyFill="1">
      <alignment vertical="center"/>
    </xf>
    <xf numFmtId="0" fontId="37" fillId="34" borderId="0" xfId="0" applyFont="1" applyFill="1" applyAlignment="1">
      <alignment horizontal="justify" vertical="center" wrapText="1"/>
    </xf>
    <xf numFmtId="0" fontId="27" fillId="0" borderId="0" xfId="0" applyFont="1">
      <alignment vertical="center"/>
    </xf>
    <xf numFmtId="0" fontId="27" fillId="0" borderId="0" xfId="0" applyFont="1" applyAlignment="1">
      <alignment horizontal="center" vertical="center"/>
    </xf>
    <xf numFmtId="0" fontId="27" fillId="0" borderId="0" xfId="0" applyFont="1" applyProtection="1">
      <alignment vertical="center"/>
      <protection locked="0"/>
    </xf>
    <xf numFmtId="0" fontId="27"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7" fillId="36" borderId="0" xfId="0" applyFont="1" applyFill="1" applyProtection="1">
      <alignment vertical="center"/>
      <protection locked="0"/>
    </xf>
    <xf numFmtId="0" fontId="27" fillId="0" borderId="0" xfId="0" applyFont="1" applyAlignment="1">
      <alignment horizontal="left" vertical="center"/>
    </xf>
    <xf numFmtId="0" fontId="57" fillId="0" borderId="0" xfId="0" applyFont="1" applyProtection="1">
      <alignment vertical="center"/>
      <protection locked="0"/>
    </xf>
    <xf numFmtId="0" fontId="57" fillId="0" borderId="0" xfId="0" applyFont="1">
      <alignment vertical="center"/>
    </xf>
    <xf numFmtId="0" fontId="60" fillId="0" borderId="61" xfId="0" applyFont="1" applyBorder="1" applyAlignment="1" applyProtection="1">
      <alignment horizontal="center" vertical="center" wrapText="1"/>
      <protection locked="0"/>
    </xf>
    <xf numFmtId="58" fontId="0" fillId="0" borderId="61" xfId="0" applyNumberFormat="1" applyBorder="1" applyAlignment="1">
      <alignment horizontal="center" vertical="center"/>
    </xf>
    <xf numFmtId="0" fontId="0" fillId="0" borderId="61" xfId="0" applyBorder="1" applyAlignment="1">
      <alignment horizontal="center" vertical="center"/>
    </xf>
    <xf numFmtId="0" fontId="61" fillId="0" borderId="61" xfId="0" applyFont="1" applyBorder="1" applyAlignment="1" applyProtection="1">
      <alignment horizontal="center" vertical="center" wrapText="1"/>
      <protection locked="0"/>
    </xf>
    <xf numFmtId="0" fontId="60" fillId="0" borderId="61" xfId="0" applyFont="1" applyBorder="1" applyAlignment="1" applyProtection="1">
      <alignment horizontal="left" vertical="center" wrapText="1"/>
      <protection locked="0"/>
    </xf>
    <xf numFmtId="0" fontId="0" fillId="0" borderId="61" xfId="0" applyBorder="1" applyAlignment="1">
      <alignment horizontal="center" vertical="center" wrapText="1"/>
    </xf>
    <xf numFmtId="0" fontId="0" fillId="0" borderId="61" xfId="0" applyBorder="1" applyAlignment="1">
      <alignment vertical="center" wrapText="1"/>
    </xf>
    <xf numFmtId="0" fontId="0" fillId="0" borderId="62" xfId="0" applyBorder="1" applyAlignment="1">
      <alignment vertical="center" wrapText="1"/>
    </xf>
    <xf numFmtId="0" fontId="27" fillId="0" borderId="61" xfId="0" applyFont="1" applyBorder="1" applyAlignment="1">
      <alignment horizontal="center" vertical="center" wrapText="1"/>
    </xf>
    <xf numFmtId="0" fontId="59" fillId="0" borderId="0" xfId="0" applyFont="1" applyAlignment="1">
      <alignment horizontal="left" vertical="center"/>
    </xf>
    <xf numFmtId="0" fontId="57" fillId="0" borderId="61" xfId="0" applyFont="1" applyBorder="1" applyAlignment="1" applyProtection="1">
      <alignment horizontal="center" vertical="center"/>
      <protection locked="0"/>
    </xf>
    <xf numFmtId="0" fontId="0" fillId="0" borderId="65" xfId="0" applyBorder="1" applyAlignment="1">
      <alignment vertical="center" wrapText="1"/>
    </xf>
    <xf numFmtId="58" fontId="0" fillId="0" borderId="65" xfId="0" applyNumberFormat="1" applyBorder="1" applyAlignment="1">
      <alignment horizontal="center" vertical="center"/>
    </xf>
    <xf numFmtId="0" fontId="0" fillId="0" borderId="66" xfId="0" applyBorder="1" applyAlignment="1">
      <alignment vertical="center" wrapText="1"/>
    </xf>
    <xf numFmtId="0" fontId="0" fillId="0" borderId="65" xfId="0" applyBorder="1" applyAlignment="1">
      <alignment horizontal="center" vertical="center"/>
    </xf>
    <xf numFmtId="0" fontId="27" fillId="0" borderId="61" xfId="0" applyFont="1" applyBorder="1" applyAlignment="1" applyProtection="1">
      <alignment horizontal="center" vertical="center"/>
      <protection locked="0"/>
    </xf>
    <xf numFmtId="0" fontId="58" fillId="0" borderId="61" xfId="0" applyFont="1" applyBorder="1" applyAlignment="1">
      <alignment horizontal="center" vertical="center" wrapText="1"/>
    </xf>
    <xf numFmtId="0" fontId="27" fillId="0" borderId="61" xfId="0" applyFont="1" applyBorder="1" applyAlignment="1">
      <alignment horizontal="center" vertical="center"/>
    </xf>
    <xf numFmtId="188" fontId="60" fillId="34" borderId="69" xfId="0" applyNumberFormat="1" applyFont="1" applyFill="1" applyBorder="1" applyAlignment="1" applyProtection="1">
      <alignment horizontal="right" vertical="center"/>
      <protection locked="0"/>
    </xf>
    <xf numFmtId="179" fontId="60" fillId="34" borderId="60" xfId="0" applyNumberFormat="1" applyFont="1" applyFill="1" applyBorder="1" applyAlignment="1" applyProtection="1">
      <alignment horizontal="center" vertical="center" wrapText="1"/>
      <protection locked="0"/>
    </xf>
    <xf numFmtId="186" fontId="60" fillId="34" borderId="72" xfId="0" applyNumberFormat="1" applyFont="1" applyFill="1" applyBorder="1" applyAlignment="1" applyProtection="1">
      <alignment horizontal="right" vertical="center"/>
      <protection locked="0"/>
    </xf>
    <xf numFmtId="188" fontId="60" fillId="34" borderId="74" xfId="0" applyNumberFormat="1" applyFont="1" applyFill="1" applyBorder="1" applyAlignment="1" applyProtection="1">
      <alignment horizontal="right" vertical="center"/>
      <protection locked="0"/>
    </xf>
    <xf numFmtId="179" fontId="60" fillId="34" borderId="75" xfId="0" applyNumberFormat="1" applyFont="1" applyFill="1" applyBorder="1" applyAlignment="1" applyProtection="1">
      <alignment horizontal="right" vertical="center"/>
      <protection hidden="1"/>
    </xf>
    <xf numFmtId="179" fontId="60" fillId="34" borderId="76" xfId="0" applyNumberFormat="1" applyFont="1" applyFill="1" applyBorder="1" applyAlignment="1" applyProtection="1">
      <alignment horizontal="right" vertical="center"/>
      <protection hidden="1"/>
    </xf>
    <xf numFmtId="181" fontId="60" fillId="34" borderId="78" xfId="0" applyNumberFormat="1" applyFont="1" applyFill="1" applyBorder="1" applyAlignment="1" applyProtection="1">
      <alignment horizontal="right" vertical="center"/>
      <protection hidden="1"/>
    </xf>
    <xf numFmtId="181" fontId="60" fillId="34" borderId="75" xfId="0" applyNumberFormat="1" applyFont="1" applyFill="1" applyBorder="1" applyProtection="1">
      <alignment vertical="center"/>
      <protection hidden="1"/>
    </xf>
    <xf numFmtId="181" fontId="60" fillId="34" borderId="76" xfId="0" applyNumberFormat="1" applyFont="1" applyFill="1" applyBorder="1" applyProtection="1">
      <alignment vertical="center"/>
      <protection hidden="1"/>
    </xf>
    <xf numFmtId="183" fontId="60" fillId="34" borderId="83" xfId="0" applyNumberFormat="1" applyFont="1" applyFill="1" applyBorder="1" applyAlignment="1" applyProtection="1">
      <alignment horizontal="right" vertical="center"/>
      <protection locked="0"/>
    </xf>
    <xf numFmtId="183" fontId="60" fillId="34" borderId="84" xfId="0" applyNumberFormat="1" applyFont="1" applyFill="1" applyBorder="1" applyAlignment="1" applyProtection="1">
      <alignment horizontal="right" vertical="center"/>
      <protection locked="0"/>
    </xf>
    <xf numFmtId="181" fontId="60" fillId="34" borderId="75" xfId="0" applyNumberFormat="1" applyFont="1" applyFill="1" applyBorder="1" applyAlignment="1" applyProtection="1">
      <alignment horizontal="right" vertical="center"/>
      <protection hidden="1"/>
    </xf>
    <xf numFmtId="181" fontId="60" fillId="34" borderId="76" xfId="0" applyNumberFormat="1" applyFont="1" applyFill="1" applyBorder="1" applyAlignment="1" applyProtection="1">
      <alignment horizontal="right" vertical="center"/>
      <protection hidden="1"/>
    </xf>
    <xf numFmtId="188" fontId="58" fillId="34" borderId="69" xfId="0" applyNumberFormat="1" applyFont="1" applyFill="1" applyBorder="1" applyAlignment="1" applyProtection="1">
      <alignment horizontal="right" vertical="center"/>
      <protection locked="0"/>
    </xf>
    <xf numFmtId="179" fontId="58" fillId="34" borderId="60" xfId="0" applyNumberFormat="1" applyFont="1" applyFill="1" applyBorder="1" applyAlignment="1" applyProtection="1">
      <alignment horizontal="center" vertical="center" wrapText="1"/>
      <protection locked="0"/>
    </xf>
    <xf numFmtId="186" fontId="58" fillId="34" borderId="72" xfId="0" applyNumberFormat="1" applyFont="1" applyFill="1" applyBorder="1" applyAlignment="1" applyProtection="1">
      <alignment horizontal="right" vertical="center"/>
      <protection locked="0"/>
    </xf>
    <xf numFmtId="188" fontId="58" fillId="34" borderId="74" xfId="0" applyNumberFormat="1" applyFont="1" applyFill="1" applyBorder="1" applyAlignment="1" applyProtection="1">
      <alignment horizontal="right" vertical="center"/>
      <protection locked="0"/>
    </xf>
    <xf numFmtId="179" fontId="58" fillId="34" borderId="75" xfId="0" applyNumberFormat="1" applyFont="1" applyFill="1" applyBorder="1" applyAlignment="1" applyProtection="1">
      <alignment horizontal="right" vertical="center"/>
      <protection hidden="1"/>
    </xf>
    <xf numFmtId="179" fontId="58" fillId="34" borderId="76" xfId="0" applyNumberFormat="1" applyFont="1" applyFill="1" applyBorder="1" applyAlignment="1" applyProtection="1">
      <alignment horizontal="right" vertical="center"/>
      <protection hidden="1"/>
    </xf>
    <xf numFmtId="181" fontId="58" fillId="34" borderId="78" xfId="0" applyNumberFormat="1" applyFont="1" applyFill="1" applyBorder="1" applyAlignment="1" applyProtection="1">
      <alignment horizontal="right" vertical="center"/>
      <protection hidden="1"/>
    </xf>
    <xf numFmtId="181" fontId="58" fillId="34" borderId="75" xfId="0" applyNumberFormat="1" applyFont="1" applyFill="1" applyBorder="1" applyProtection="1">
      <alignment vertical="center"/>
      <protection hidden="1"/>
    </xf>
    <xf numFmtId="181" fontId="58" fillId="34" borderId="76" xfId="0" applyNumberFormat="1" applyFont="1" applyFill="1" applyBorder="1" applyProtection="1">
      <alignment vertical="center"/>
      <protection hidden="1"/>
    </xf>
    <xf numFmtId="183" fontId="58" fillId="34" borderId="83" xfId="0" applyNumberFormat="1" applyFont="1" applyFill="1" applyBorder="1" applyAlignment="1" applyProtection="1">
      <alignment horizontal="right" vertical="center"/>
      <protection locked="0"/>
    </xf>
    <xf numFmtId="183" fontId="58" fillId="34" borderId="84" xfId="0" applyNumberFormat="1" applyFont="1" applyFill="1" applyBorder="1" applyAlignment="1" applyProtection="1">
      <alignment horizontal="right" vertical="center"/>
      <protection locked="0"/>
    </xf>
    <xf numFmtId="181" fontId="58" fillId="34" borderId="75" xfId="0" applyNumberFormat="1" applyFont="1" applyFill="1" applyBorder="1" applyAlignment="1" applyProtection="1">
      <alignment horizontal="right" vertical="center"/>
      <protection hidden="1"/>
    </xf>
    <xf numFmtId="181" fontId="58" fillId="34" borderId="76" xfId="0" applyNumberFormat="1" applyFont="1" applyFill="1" applyBorder="1" applyAlignment="1" applyProtection="1">
      <alignment horizontal="right" vertical="center"/>
      <protection hidden="1"/>
    </xf>
    <xf numFmtId="0" fontId="37" fillId="34" borderId="61" xfId="0" applyFont="1" applyFill="1" applyBorder="1">
      <alignment vertical="center"/>
    </xf>
    <xf numFmtId="0" fontId="37" fillId="34" borderId="64" xfId="0" applyFont="1" applyFill="1" applyBorder="1">
      <alignment vertical="center"/>
    </xf>
    <xf numFmtId="49" fontId="27" fillId="34" borderId="61" xfId="0" applyNumberFormat="1" applyFont="1" applyFill="1" applyBorder="1">
      <alignment vertical="center"/>
    </xf>
    <xf numFmtId="0" fontId="27" fillId="34" borderId="64" xfId="0" applyFont="1" applyFill="1" applyBorder="1" applyAlignment="1">
      <alignment vertical="center" wrapText="1"/>
    </xf>
    <xf numFmtId="0" fontId="37" fillId="34" borderId="62" xfId="0" applyFont="1" applyFill="1" applyBorder="1">
      <alignment vertical="center"/>
    </xf>
    <xf numFmtId="0" fontId="37" fillId="34" borderId="68" xfId="0" applyFont="1" applyFill="1" applyBorder="1">
      <alignment vertical="center"/>
    </xf>
    <xf numFmtId="0" fontId="27" fillId="34" borderId="61" xfId="0" applyFont="1" applyFill="1" applyBorder="1">
      <alignment vertical="center"/>
    </xf>
    <xf numFmtId="0" fontId="37" fillId="34" borderId="68" xfId="0" applyFont="1" applyFill="1" applyBorder="1" applyAlignment="1">
      <alignment horizontal="left" vertical="center"/>
    </xf>
    <xf numFmtId="0" fontId="37" fillId="34" borderId="64" xfId="0" applyFont="1" applyFill="1" applyBorder="1" applyAlignment="1">
      <alignment horizontal="justify" vertical="center" wrapText="1"/>
    </xf>
    <xf numFmtId="0" fontId="27" fillId="34" borderId="0" xfId="0" applyFont="1" applyFill="1" applyProtection="1">
      <alignment vertical="center"/>
      <protection locked="0"/>
    </xf>
    <xf numFmtId="0" fontId="59" fillId="34" borderId="0" xfId="0" applyFont="1" applyFill="1" applyAlignment="1" applyProtection="1">
      <alignment horizontal="left" vertical="center"/>
      <protection locked="0"/>
    </xf>
    <xf numFmtId="0" fontId="27" fillId="34" borderId="0" xfId="0" applyFont="1" applyFill="1" applyAlignment="1" applyProtection="1">
      <alignment horizontal="left" vertical="center"/>
      <protection locked="0"/>
    </xf>
    <xf numFmtId="0" fontId="27" fillId="34" borderId="61" xfId="0" applyFont="1" applyFill="1" applyBorder="1" applyAlignment="1" applyProtection="1">
      <alignment horizontal="center" vertical="center" wrapText="1"/>
      <protection locked="0"/>
    </xf>
    <xf numFmtId="0" fontId="27" fillId="34" borderId="65" xfId="0" applyFont="1" applyFill="1" applyBorder="1" applyAlignment="1" applyProtection="1">
      <alignment horizontal="center" vertical="center" wrapText="1"/>
      <protection locked="0"/>
    </xf>
    <xf numFmtId="176" fontId="27" fillId="34" borderId="61" xfId="0" applyNumberFormat="1" applyFont="1" applyFill="1" applyBorder="1" applyAlignment="1" applyProtection="1">
      <alignment horizontal="left" vertical="center" wrapText="1"/>
      <protection locked="0"/>
    </xf>
    <xf numFmtId="0" fontId="27" fillId="34" borderId="61" xfId="0" applyFont="1" applyFill="1" applyBorder="1" applyAlignment="1" applyProtection="1">
      <alignment horizontal="left" vertical="center" wrapText="1"/>
      <protection locked="0"/>
    </xf>
    <xf numFmtId="176" fontId="27" fillId="34" borderId="61" xfId="0" applyNumberFormat="1" applyFont="1" applyFill="1" applyBorder="1" applyAlignment="1" applyProtection="1">
      <alignment horizontal="center" vertical="center" wrapText="1"/>
      <protection locked="0"/>
    </xf>
    <xf numFmtId="0" fontId="58" fillId="34" borderId="61" xfId="0" applyFont="1" applyFill="1" applyBorder="1" applyAlignment="1" applyProtection="1">
      <alignment horizontal="right" vertical="center" wrapText="1"/>
      <protection locked="0"/>
    </xf>
    <xf numFmtId="0" fontId="58" fillId="34" borderId="61" xfId="0" applyFont="1" applyFill="1" applyBorder="1" applyAlignment="1" applyProtection="1">
      <alignment horizontal="center" vertical="center" wrapText="1"/>
      <protection locked="0"/>
    </xf>
    <xf numFmtId="0" fontId="58" fillId="34" borderId="61" xfId="0" applyFont="1" applyFill="1" applyBorder="1" applyAlignment="1" applyProtection="1">
      <alignment horizontal="center" vertical="center" wrapText="1"/>
      <protection hidden="1"/>
    </xf>
    <xf numFmtId="189" fontId="58" fillId="34" borderId="61" xfId="0" applyNumberFormat="1" applyFont="1" applyFill="1" applyBorder="1" applyAlignment="1" applyProtection="1">
      <alignment horizontal="center" vertical="center" wrapText="1"/>
      <protection hidden="1"/>
    </xf>
    <xf numFmtId="0" fontId="57" fillId="34" borderId="0" xfId="0" applyFont="1" applyFill="1" applyProtection="1">
      <alignment vertical="center"/>
      <protection locked="0"/>
    </xf>
    <xf numFmtId="0" fontId="57" fillId="34" borderId="0" xfId="0" applyFont="1" applyFill="1" applyAlignment="1" applyProtection="1">
      <alignment horizontal="left" vertical="center"/>
      <protection locked="0"/>
    </xf>
    <xf numFmtId="49" fontId="60" fillId="34" borderId="1" xfId="0" applyNumberFormat="1" applyFont="1" applyFill="1" applyBorder="1" applyAlignment="1" applyProtection="1">
      <alignment horizontal="center" vertical="center" textRotation="255" wrapText="1"/>
      <protection locked="0"/>
    </xf>
    <xf numFmtId="0" fontId="60" fillId="34" borderId="1" xfId="0" applyFont="1" applyFill="1" applyBorder="1" applyAlignment="1" applyProtection="1">
      <alignment horizontal="center" vertical="center"/>
      <protection locked="0"/>
    </xf>
    <xf numFmtId="0" fontId="60" fillId="34" borderId="6" xfId="0" applyFont="1" applyFill="1" applyBorder="1" applyAlignment="1" applyProtection="1">
      <alignment horizontal="center" vertical="center"/>
      <protection locked="0"/>
    </xf>
    <xf numFmtId="183" fontId="60" fillId="34" borderId="1" xfId="0" applyNumberFormat="1" applyFont="1" applyFill="1" applyBorder="1" applyAlignment="1" applyProtection="1">
      <alignment horizontal="center" vertical="center"/>
      <protection locked="0"/>
    </xf>
    <xf numFmtId="182" fontId="60" fillId="34" borderId="1" xfId="0" applyNumberFormat="1" applyFont="1" applyFill="1" applyBorder="1" applyAlignment="1" applyProtection="1">
      <alignment horizontal="right" vertical="center"/>
      <protection locked="0"/>
    </xf>
    <xf numFmtId="190" fontId="60" fillId="34" borderId="1" xfId="0" applyNumberFormat="1" applyFont="1" applyFill="1" applyBorder="1" applyAlignment="1" applyProtection="1">
      <alignment horizontal="right" vertical="center"/>
      <protection locked="0"/>
    </xf>
    <xf numFmtId="182" fontId="60" fillId="34" borderId="6" xfId="0" applyNumberFormat="1" applyFont="1" applyFill="1" applyBorder="1" applyAlignment="1" applyProtection="1">
      <alignment horizontal="right" vertical="center"/>
      <protection locked="0"/>
    </xf>
    <xf numFmtId="182" fontId="60" fillId="34" borderId="79" xfId="0" applyNumberFormat="1" applyFont="1" applyFill="1" applyBorder="1" applyAlignment="1" applyProtection="1">
      <alignment horizontal="right" vertical="center"/>
      <protection hidden="1"/>
    </xf>
    <xf numFmtId="182" fontId="60" fillId="34" borderId="85" xfId="0" applyNumberFormat="1" applyFont="1" applyFill="1" applyBorder="1" applyAlignment="1" applyProtection="1">
      <alignment horizontal="right" vertical="center"/>
      <protection hidden="1"/>
    </xf>
    <xf numFmtId="183" fontId="60" fillId="34" borderId="5" xfId="0" applyNumberFormat="1" applyFont="1" applyFill="1" applyBorder="1" applyAlignment="1" applyProtection="1">
      <alignment horizontal="right" vertical="center"/>
      <protection locked="0"/>
    </xf>
    <xf numFmtId="183" fontId="60" fillId="34" borderId="5" xfId="0" applyNumberFormat="1" applyFont="1" applyFill="1" applyBorder="1" applyAlignment="1" applyProtection="1">
      <alignment horizontal="center" vertical="center"/>
      <protection locked="0"/>
    </xf>
    <xf numFmtId="179" fontId="60" fillId="34" borderId="1" xfId="0" applyNumberFormat="1" applyFont="1" applyFill="1" applyBorder="1" applyAlignment="1" applyProtection="1">
      <alignment horizontal="right" vertical="center"/>
      <protection locked="0"/>
    </xf>
    <xf numFmtId="179" fontId="60" fillId="34" borderId="6" xfId="0" applyNumberFormat="1" applyFont="1" applyFill="1" applyBorder="1" applyAlignment="1" applyProtection="1">
      <alignment horizontal="right" vertical="center"/>
      <protection locked="0"/>
    </xf>
    <xf numFmtId="179" fontId="60" fillId="34" borderId="79" xfId="0" applyNumberFormat="1" applyFont="1" applyFill="1" applyBorder="1" applyAlignment="1" applyProtection="1">
      <alignment horizontal="right" vertical="center"/>
      <protection hidden="1"/>
    </xf>
    <xf numFmtId="49" fontId="60" fillId="34" borderId="14" xfId="0" applyNumberFormat="1" applyFont="1" applyFill="1" applyBorder="1" applyAlignment="1" applyProtection="1">
      <alignment horizontal="center" vertical="center"/>
      <protection locked="0"/>
    </xf>
    <xf numFmtId="183" fontId="60" fillId="34" borderId="57" xfId="0" applyNumberFormat="1" applyFont="1" applyFill="1" applyBorder="1" applyAlignment="1" applyProtection="1">
      <alignment horizontal="center" vertical="center"/>
      <protection locked="0"/>
    </xf>
    <xf numFmtId="182" fontId="60" fillId="34" borderId="16" xfId="0" applyNumberFormat="1" applyFont="1" applyFill="1" applyBorder="1" applyAlignment="1" applyProtection="1">
      <alignment horizontal="right" vertical="center"/>
      <protection hidden="1"/>
    </xf>
    <xf numFmtId="182" fontId="60" fillId="34" borderId="77" xfId="0" applyNumberFormat="1" applyFont="1" applyFill="1" applyBorder="1" applyAlignment="1" applyProtection="1">
      <alignment horizontal="right" vertical="center"/>
      <protection hidden="1"/>
    </xf>
    <xf numFmtId="183" fontId="60" fillId="34" borderId="60" xfId="0" applyNumberFormat="1" applyFont="1" applyFill="1" applyBorder="1" applyAlignment="1" applyProtection="1">
      <alignment horizontal="center" vertical="center"/>
      <protection locked="0"/>
    </xf>
    <xf numFmtId="179" fontId="60" fillId="34" borderId="81" xfId="0" applyNumberFormat="1" applyFont="1" applyFill="1" applyBorder="1" applyAlignment="1" applyProtection="1">
      <alignment horizontal="right" vertical="center"/>
      <protection hidden="1"/>
    </xf>
    <xf numFmtId="181" fontId="60" fillId="34" borderId="80" xfId="0" applyNumberFormat="1" applyFont="1" applyFill="1" applyBorder="1" applyAlignment="1" applyProtection="1">
      <alignment horizontal="right" vertical="center"/>
      <protection hidden="1"/>
    </xf>
    <xf numFmtId="186" fontId="60" fillId="34" borderId="5" xfId="0" applyNumberFormat="1" applyFont="1" applyFill="1" applyBorder="1" applyAlignment="1" applyProtection="1">
      <alignment horizontal="right" vertical="center"/>
      <protection locked="0"/>
    </xf>
    <xf numFmtId="181" fontId="60" fillId="34" borderId="16" xfId="0" applyNumberFormat="1" applyFont="1" applyFill="1" applyBorder="1" applyAlignment="1" applyProtection="1">
      <alignment horizontal="right" vertical="center"/>
      <protection hidden="1"/>
    </xf>
    <xf numFmtId="181" fontId="60" fillId="34" borderId="77" xfId="0" applyNumberFormat="1" applyFont="1" applyFill="1" applyBorder="1" applyAlignment="1" applyProtection="1">
      <alignment horizontal="right" vertical="center"/>
      <protection hidden="1"/>
    </xf>
    <xf numFmtId="183" fontId="60" fillId="34" borderId="63" xfId="0" applyNumberFormat="1" applyFont="1" applyFill="1" applyBorder="1" applyAlignment="1" applyProtection="1">
      <alignment horizontal="center" vertical="center"/>
      <protection locked="0"/>
    </xf>
    <xf numFmtId="186" fontId="60" fillId="34" borderId="63" xfId="0" applyNumberFormat="1" applyFont="1" applyFill="1" applyBorder="1" applyAlignment="1" applyProtection="1">
      <alignment horizontal="right" vertical="center"/>
      <protection locked="0"/>
    </xf>
    <xf numFmtId="49" fontId="60" fillId="34" borderId="73" xfId="0" applyNumberFormat="1" applyFont="1" applyFill="1" applyBorder="1" applyAlignment="1" applyProtection="1">
      <alignment horizontal="center" vertical="center" wrapText="1"/>
      <protection locked="0"/>
    </xf>
    <xf numFmtId="181" fontId="60" fillId="34" borderId="60" xfId="0" applyNumberFormat="1" applyFont="1" applyFill="1" applyBorder="1" applyAlignment="1" applyProtection="1">
      <alignment horizontal="right" vertical="center"/>
      <protection hidden="1"/>
    </xf>
    <xf numFmtId="179" fontId="60" fillId="34" borderId="71" xfId="0" applyNumberFormat="1" applyFont="1" applyFill="1" applyBorder="1" applyAlignment="1" applyProtection="1">
      <alignment horizontal="right" vertical="center"/>
      <protection hidden="1"/>
    </xf>
    <xf numFmtId="181" fontId="60" fillId="34" borderId="70" xfId="0" applyNumberFormat="1" applyFont="1" applyFill="1" applyBorder="1" applyAlignment="1" applyProtection="1">
      <alignment horizontal="right" vertical="center"/>
      <protection hidden="1"/>
    </xf>
    <xf numFmtId="49" fontId="58" fillId="34" borderId="1" xfId="0" applyNumberFormat="1" applyFont="1" applyFill="1" applyBorder="1" applyAlignment="1" applyProtection="1">
      <alignment horizontal="center" vertical="center" textRotation="255" wrapText="1"/>
      <protection locked="0"/>
    </xf>
    <xf numFmtId="0" fontId="58" fillId="34" borderId="1" xfId="0" applyFont="1" applyFill="1" applyBorder="1" applyAlignment="1" applyProtection="1">
      <alignment horizontal="center" vertical="center"/>
      <protection locked="0"/>
    </xf>
    <xf numFmtId="0" fontId="58" fillId="34" borderId="6" xfId="0" applyFont="1" applyFill="1" applyBorder="1" applyAlignment="1" applyProtection="1">
      <alignment horizontal="center" vertical="center"/>
      <protection locked="0"/>
    </xf>
    <xf numFmtId="183" fontId="58" fillId="34" borderId="1" xfId="0" applyNumberFormat="1" applyFont="1" applyFill="1" applyBorder="1" applyAlignment="1" applyProtection="1">
      <alignment horizontal="center" vertical="center"/>
      <protection locked="0"/>
    </xf>
    <xf numFmtId="182" fontId="58" fillId="34" borderId="1" xfId="0" applyNumberFormat="1" applyFont="1" applyFill="1" applyBorder="1" applyAlignment="1" applyProtection="1">
      <alignment horizontal="right" vertical="center"/>
      <protection locked="0"/>
    </xf>
    <xf numFmtId="190" fontId="58" fillId="34" borderId="1" xfId="0" applyNumberFormat="1" applyFont="1" applyFill="1" applyBorder="1" applyAlignment="1" applyProtection="1">
      <alignment horizontal="right" vertical="center"/>
      <protection locked="0"/>
    </xf>
    <xf numFmtId="182" fontId="58" fillId="34" borderId="6" xfId="0" applyNumberFormat="1" applyFont="1" applyFill="1" applyBorder="1" applyAlignment="1" applyProtection="1">
      <alignment horizontal="right" vertical="center"/>
      <protection locked="0"/>
    </xf>
    <xf numFmtId="182" fontId="58" fillId="34" borderId="79" xfId="0" applyNumberFormat="1" applyFont="1" applyFill="1" applyBorder="1" applyAlignment="1" applyProtection="1">
      <alignment horizontal="right" vertical="center"/>
      <protection hidden="1"/>
    </xf>
    <xf numFmtId="182" fontId="58" fillId="34" borderId="85" xfId="0" applyNumberFormat="1" applyFont="1" applyFill="1" applyBorder="1" applyAlignment="1" applyProtection="1">
      <alignment horizontal="right" vertical="center"/>
      <protection hidden="1"/>
    </xf>
    <xf numFmtId="183" fontId="58" fillId="34" borderId="5" xfId="0" applyNumberFormat="1" applyFont="1" applyFill="1" applyBorder="1" applyAlignment="1" applyProtection="1">
      <alignment horizontal="right" vertical="center"/>
      <protection locked="0"/>
    </xf>
    <xf numFmtId="183" fontId="58" fillId="34" borderId="5" xfId="0" applyNumberFormat="1" applyFont="1" applyFill="1" applyBorder="1" applyAlignment="1" applyProtection="1">
      <alignment horizontal="center" vertical="center"/>
      <protection locked="0"/>
    </xf>
    <xf numFmtId="179" fontId="58" fillId="34" borderId="1" xfId="0" applyNumberFormat="1" applyFont="1" applyFill="1" applyBorder="1" applyAlignment="1" applyProtection="1">
      <alignment horizontal="right" vertical="center"/>
      <protection locked="0"/>
    </xf>
    <xf numFmtId="179" fontId="58" fillId="34" borderId="6" xfId="0" applyNumberFormat="1" applyFont="1" applyFill="1" applyBorder="1" applyAlignment="1" applyProtection="1">
      <alignment horizontal="right" vertical="center"/>
      <protection locked="0"/>
    </xf>
    <xf numFmtId="179" fontId="58" fillId="34" borderId="79" xfId="0" applyNumberFormat="1" applyFont="1" applyFill="1" applyBorder="1" applyAlignment="1" applyProtection="1">
      <alignment horizontal="right" vertical="center"/>
      <protection hidden="1"/>
    </xf>
    <xf numFmtId="49" fontId="58" fillId="34" borderId="14" xfId="0" applyNumberFormat="1" applyFont="1" applyFill="1" applyBorder="1" applyAlignment="1" applyProtection="1">
      <alignment horizontal="center" vertical="center"/>
      <protection locked="0"/>
    </xf>
    <xf numFmtId="183" fontId="58" fillId="34" borderId="57" xfId="0" applyNumberFormat="1" applyFont="1" applyFill="1" applyBorder="1" applyAlignment="1" applyProtection="1">
      <alignment horizontal="center" vertical="center"/>
      <protection locked="0"/>
    </xf>
    <xf numFmtId="182" fontId="58" fillId="34" borderId="16" xfId="0" applyNumberFormat="1" applyFont="1" applyFill="1" applyBorder="1" applyAlignment="1" applyProtection="1">
      <alignment horizontal="right" vertical="center"/>
      <protection hidden="1"/>
    </xf>
    <xf numFmtId="182" fontId="58" fillId="34" borderId="77" xfId="0" applyNumberFormat="1" applyFont="1" applyFill="1" applyBorder="1" applyAlignment="1" applyProtection="1">
      <alignment horizontal="right" vertical="center"/>
      <protection hidden="1"/>
    </xf>
    <xf numFmtId="183" fontId="58" fillId="34" borderId="60" xfId="0" applyNumberFormat="1" applyFont="1" applyFill="1" applyBorder="1" applyAlignment="1" applyProtection="1">
      <alignment horizontal="center" vertical="center"/>
      <protection locked="0"/>
    </xf>
    <xf numFmtId="182" fontId="58" fillId="34" borderId="81" xfId="0" applyNumberFormat="1" applyFont="1" applyFill="1" applyBorder="1" applyAlignment="1" applyProtection="1">
      <alignment horizontal="right" vertical="center"/>
      <protection hidden="1"/>
    </xf>
    <xf numFmtId="182" fontId="58" fillId="34" borderId="80" xfId="0" applyNumberFormat="1" applyFont="1" applyFill="1" applyBorder="1" applyAlignment="1" applyProtection="1">
      <alignment horizontal="right" vertical="center"/>
      <protection hidden="1"/>
    </xf>
    <xf numFmtId="183" fontId="58" fillId="34" borderId="63" xfId="0" applyNumberFormat="1" applyFont="1" applyFill="1" applyBorder="1" applyAlignment="1" applyProtection="1">
      <alignment horizontal="center" vertical="center"/>
      <protection locked="0"/>
    </xf>
    <xf numFmtId="183" fontId="58" fillId="34" borderId="63" xfId="0" applyNumberFormat="1" applyFont="1" applyFill="1" applyBorder="1" applyAlignment="1" applyProtection="1">
      <alignment horizontal="right" vertical="center"/>
      <protection locked="0"/>
    </xf>
    <xf numFmtId="49" fontId="58" fillId="34" borderId="73" xfId="0" applyNumberFormat="1" applyFont="1" applyFill="1" applyBorder="1" applyAlignment="1" applyProtection="1">
      <alignment horizontal="center" vertical="center" wrapText="1"/>
      <protection locked="0"/>
    </xf>
    <xf numFmtId="182" fontId="58" fillId="34" borderId="60" xfId="0" applyNumberFormat="1" applyFont="1" applyFill="1" applyBorder="1" applyAlignment="1" applyProtection="1">
      <alignment horizontal="right" vertical="center"/>
      <protection hidden="1"/>
    </xf>
    <xf numFmtId="182" fontId="58" fillId="34" borderId="71" xfId="0" applyNumberFormat="1" applyFont="1" applyFill="1" applyBorder="1" applyAlignment="1" applyProtection="1">
      <alignment horizontal="right" vertical="center"/>
      <protection hidden="1"/>
    </xf>
    <xf numFmtId="182" fontId="58" fillId="34" borderId="70" xfId="0" applyNumberFormat="1" applyFont="1" applyFill="1" applyBorder="1" applyAlignment="1" applyProtection="1">
      <alignment horizontal="right" vertical="center"/>
      <protection hidden="1"/>
    </xf>
    <xf numFmtId="0" fontId="31" fillId="0" borderId="18" xfId="55" applyFont="1" applyBorder="1" applyAlignment="1">
      <alignment horizontal="center" vertical="center" wrapText="1"/>
    </xf>
    <xf numFmtId="0" fontId="31" fillId="0" borderId="12" xfId="55" applyFont="1" applyBorder="1" applyAlignment="1">
      <alignment horizontal="center" vertical="center" wrapText="1"/>
    </xf>
    <xf numFmtId="0" fontId="34" fillId="0" borderId="6" xfId="55" applyFont="1" applyBorder="1" applyAlignment="1">
      <alignment horizontal="center" vertical="center" wrapText="1"/>
    </xf>
    <xf numFmtId="0" fontId="34" fillId="0" borderId="9" xfId="55" applyFont="1" applyBorder="1" applyAlignment="1">
      <alignment horizontal="center" vertical="center" wrapText="1"/>
    </xf>
    <xf numFmtId="0" fontId="27" fillId="34" borderId="2" xfId="55" applyFont="1" applyFill="1" applyBorder="1" applyAlignment="1">
      <alignment horizontal="center" vertical="center" wrapText="1"/>
    </xf>
    <xf numFmtId="0" fontId="27" fillId="34" borderId="4" xfId="55" applyFont="1" applyFill="1" applyBorder="1" applyAlignment="1">
      <alignment horizontal="center" vertical="center" wrapText="1"/>
    </xf>
    <xf numFmtId="0" fontId="27" fillId="34" borderId="3" xfId="55" applyFont="1" applyFill="1" applyBorder="1" applyAlignment="1">
      <alignment horizontal="center" vertical="center" wrapText="1"/>
    </xf>
    <xf numFmtId="0" fontId="31" fillId="0" borderId="2" xfId="55" applyFont="1" applyBorder="1" applyAlignment="1">
      <alignment horizontal="center" vertical="center" wrapText="1"/>
    </xf>
    <xf numFmtId="0" fontId="31" fillId="0" borderId="4" xfId="55" applyFont="1" applyBorder="1" applyAlignment="1">
      <alignment horizontal="center" vertical="center" wrapText="1"/>
    </xf>
    <xf numFmtId="0" fontId="31" fillId="0" borderId="3" xfId="55" applyFont="1" applyBorder="1" applyAlignment="1">
      <alignment horizontal="center" vertical="center" wrapText="1"/>
    </xf>
    <xf numFmtId="0" fontId="27" fillId="0" borderId="2" xfId="55" applyFont="1" applyBorder="1" applyAlignment="1">
      <alignment horizontal="center" vertical="center" wrapText="1"/>
    </xf>
    <xf numFmtId="0" fontId="27" fillId="0" borderId="4" xfId="55" applyFont="1" applyBorder="1" applyAlignment="1">
      <alignment horizontal="center" vertical="center" wrapText="1"/>
    </xf>
    <xf numFmtId="0" fontId="27" fillId="0" borderId="3" xfId="55" applyFont="1" applyBorder="1" applyAlignment="1">
      <alignment horizontal="center" vertical="center" wrapText="1"/>
    </xf>
    <xf numFmtId="0" fontId="27" fillId="0" borderId="18" xfId="55" applyFont="1" applyBorder="1" applyAlignment="1">
      <alignment horizontal="center" vertical="center" wrapText="1"/>
    </xf>
    <xf numFmtId="0" fontId="27" fillId="0" borderId="12" xfId="55" applyFont="1" applyBorder="1" applyAlignment="1">
      <alignment horizontal="center" vertical="center" wrapText="1"/>
    </xf>
    <xf numFmtId="0" fontId="34" fillId="0" borderId="2" xfId="55" applyFont="1" applyBorder="1" applyAlignment="1">
      <alignment horizontal="center" vertical="center"/>
    </xf>
    <xf numFmtId="0" fontId="34" fillId="0" borderId="4" xfId="55" applyFont="1" applyBorder="1" applyAlignment="1">
      <alignment horizontal="center" vertical="center"/>
    </xf>
    <xf numFmtId="0" fontId="34" fillId="0" borderId="3" xfId="55" applyFont="1" applyBorder="1" applyAlignment="1">
      <alignment horizontal="center" vertical="center"/>
    </xf>
    <xf numFmtId="0" fontId="34" fillId="0" borderId="18" xfId="55" applyFont="1" applyBorder="1" applyAlignment="1">
      <alignment horizontal="center" vertical="center"/>
    </xf>
    <xf numFmtId="0" fontId="34" fillId="0" borderId="19" xfId="55" applyFont="1" applyBorder="1" applyAlignment="1">
      <alignment horizontal="center" vertical="center"/>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34" fillId="0" borderId="0" xfId="0" applyFont="1" applyAlignment="1">
      <alignment horizontal="center" vertical="center"/>
    </xf>
    <xf numFmtId="0" fontId="34" fillId="0" borderId="20" xfId="0" applyFont="1" applyBorder="1" applyAlignment="1">
      <alignment horizontal="center" vertical="center"/>
    </xf>
    <xf numFmtId="0" fontId="34" fillId="0" borderId="13" xfId="0" applyFont="1" applyBorder="1" applyAlignment="1">
      <alignment horizontal="center" vertical="center"/>
    </xf>
    <xf numFmtId="0" fontId="34" fillId="0" borderId="21" xfId="0" applyFont="1" applyBorder="1" applyAlignment="1">
      <alignment horizontal="center" vertical="center"/>
    </xf>
    <xf numFmtId="0" fontId="34" fillId="0" borderId="15" xfId="0" applyFont="1" applyBorder="1" applyAlignment="1">
      <alignment horizontal="center" vertical="center"/>
    </xf>
    <xf numFmtId="179" fontId="32" fillId="0" borderId="2" xfId="55" applyNumberFormat="1" applyFont="1" applyBorder="1" applyAlignment="1">
      <alignment horizontal="center" vertical="center" wrapText="1"/>
    </xf>
    <xf numFmtId="179" fontId="32" fillId="0" borderId="4" xfId="55" applyNumberFormat="1" applyFont="1" applyBorder="1" applyAlignment="1">
      <alignment horizontal="center" vertical="center" wrapText="1"/>
    </xf>
    <xf numFmtId="179" fontId="32" fillId="0" borderId="3" xfId="55" applyNumberFormat="1" applyFont="1" applyBorder="1" applyAlignment="1">
      <alignment horizontal="center" vertical="center" wrapText="1"/>
    </xf>
    <xf numFmtId="0" fontId="31" fillId="0" borderId="2" xfId="55" applyFont="1" applyBorder="1" applyAlignment="1">
      <alignment horizontal="center" vertical="center"/>
    </xf>
    <xf numFmtId="0" fontId="31" fillId="0" borderId="4" xfId="55" applyFont="1" applyBorder="1" applyAlignment="1">
      <alignment horizontal="center" vertical="center"/>
    </xf>
    <xf numFmtId="0" fontId="31" fillId="0" borderId="3" xfId="55" applyFont="1" applyBorder="1" applyAlignment="1">
      <alignment horizontal="center" vertical="center"/>
    </xf>
    <xf numFmtId="0" fontId="32" fillId="34" borderId="2" xfId="55" applyFont="1" applyFill="1" applyBorder="1" applyAlignment="1">
      <alignment horizontal="center" vertical="center" wrapText="1"/>
    </xf>
    <xf numFmtId="0" fontId="32" fillId="34" borderId="3" xfId="55" applyFont="1" applyFill="1" applyBorder="1" applyAlignment="1">
      <alignment horizontal="center" vertical="center" wrapText="1"/>
    </xf>
    <xf numFmtId="0" fontId="32" fillId="34" borderId="4" xfId="55" applyFont="1" applyFill="1" applyBorder="1" applyAlignment="1">
      <alignment horizontal="center" vertical="top" wrapText="1"/>
    </xf>
    <xf numFmtId="0" fontId="32" fillId="34" borderId="3" xfId="55" applyFont="1" applyFill="1" applyBorder="1" applyAlignment="1">
      <alignment horizontal="center" vertical="top" wrapText="1"/>
    </xf>
    <xf numFmtId="0" fontId="31" fillId="0" borderId="2" xfId="55" applyFont="1" applyBorder="1" applyAlignment="1">
      <alignment horizontal="center" vertical="center" textRotation="255"/>
    </xf>
    <xf numFmtId="0" fontId="31" fillId="0" borderId="4" xfId="55" applyFont="1" applyBorder="1" applyAlignment="1">
      <alignment horizontal="center" vertical="center" textRotation="255"/>
    </xf>
    <xf numFmtId="0" fontId="31" fillId="0" borderId="3" xfId="55" applyFont="1" applyBorder="1" applyAlignment="1">
      <alignment horizontal="center" vertical="center" textRotation="255"/>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27" fillId="0" borderId="19" xfId="55" applyFont="1" applyBorder="1" applyAlignment="1">
      <alignment horizontal="center" vertical="center" wrapText="1"/>
    </xf>
    <xf numFmtId="0" fontId="27" fillId="0" borderId="13" xfId="55" applyFont="1" applyBorder="1" applyAlignment="1">
      <alignment horizontal="center" vertical="center" wrapText="1"/>
    </xf>
    <xf numFmtId="0" fontId="27" fillId="0" borderId="21" xfId="55" applyFont="1" applyBorder="1" applyAlignment="1">
      <alignment horizontal="center" vertical="center" wrapText="1"/>
    </xf>
    <xf numFmtId="0" fontId="34" fillId="0" borderId="2" xfId="55" applyFont="1" applyBorder="1" applyAlignment="1">
      <alignment horizontal="center" vertical="center" wrapText="1"/>
    </xf>
    <xf numFmtId="0" fontId="34" fillId="0" borderId="4" xfId="55" applyFont="1" applyBorder="1" applyAlignment="1">
      <alignment horizontal="center" vertical="center" wrapText="1"/>
    </xf>
    <xf numFmtId="0" fontId="34" fillId="0" borderId="18" xfId="55" applyFont="1" applyBorder="1" applyAlignment="1">
      <alignment horizontal="center" vertical="center" wrapText="1"/>
    </xf>
    <xf numFmtId="0" fontId="34" fillId="0" borderId="19" xfId="55" applyFont="1" applyBorder="1" applyAlignment="1">
      <alignment horizontal="center" vertical="center" wrapText="1"/>
    </xf>
    <xf numFmtId="0" fontId="34" fillId="0" borderId="13" xfId="55" applyFont="1" applyBorder="1" applyAlignment="1">
      <alignment horizontal="center" vertical="center" wrapText="1"/>
    </xf>
    <xf numFmtId="0" fontId="34" fillId="0" borderId="21" xfId="55" applyFont="1" applyBorder="1" applyAlignment="1">
      <alignment horizontal="center" vertical="center" wrapText="1"/>
    </xf>
    <xf numFmtId="179" fontId="27" fillId="0" borderId="2" xfId="55" applyNumberFormat="1" applyFont="1" applyBorder="1" applyAlignment="1">
      <alignment horizontal="center" vertical="center" wrapText="1"/>
    </xf>
    <xf numFmtId="179" fontId="27" fillId="0" borderId="4" xfId="55" applyNumberFormat="1" applyFont="1" applyBorder="1" applyAlignment="1">
      <alignment horizontal="center" vertical="center" wrapText="1"/>
    </xf>
    <xf numFmtId="179" fontId="27" fillId="0" borderId="3" xfId="55" applyNumberFormat="1" applyFont="1" applyBorder="1" applyAlignment="1">
      <alignment horizontal="center" vertical="center" wrapText="1"/>
    </xf>
    <xf numFmtId="0" fontId="34" fillId="0" borderId="9" xfId="55" applyFont="1" applyBorder="1" applyAlignment="1">
      <alignment horizontal="center" vertical="center"/>
    </xf>
    <xf numFmtId="0" fontId="34" fillId="0" borderId="6" xfId="55" applyFont="1" applyBorder="1" applyAlignment="1">
      <alignment horizontal="center" vertical="center"/>
    </xf>
    <xf numFmtId="0" fontId="34" fillId="0" borderId="5" xfId="55" applyFont="1" applyBorder="1" applyAlignment="1">
      <alignment horizontal="center" vertical="center"/>
    </xf>
    <xf numFmtId="0" fontId="27" fillId="0" borderId="0" xfId="55" applyFont="1" applyAlignment="1" applyProtection="1">
      <alignment vertical="center" shrinkToFit="1"/>
      <protection locked="0"/>
    </xf>
    <xf numFmtId="0" fontId="31" fillId="0" borderId="0" xfId="55" applyFont="1" applyAlignment="1" applyProtection="1">
      <alignment vertical="center" shrinkToFit="1"/>
      <protection locked="0"/>
    </xf>
    <xf numFmtId="0" fontId="40" fillId="0" borderId="0" xfId="55" applyFont="1" applyProtection="1">
      <alignment vertical="center"/>
      <protection locked="0"/>
    </xf>
    <xf numFmtId="0" fontId="31" fillId="0" borderId="0" xfId="55" applyFont="1" applyProtection="1">
      <alignment vertical="center"/>
      <protection locked="0"/>
    </xf>
    <xf numFmtId="0" fontId="27" fillId="0" borderId="2" xfId="55" applyFont="1" applyBorder="1" applyAlignment="1">
      <alignment horizontal="center" vertical="top" wrapText="1"/>
    </xf>
    <xf numFmtId="0" fontId="27" fillId="0" borderId="4" xfId="55" applyFont="1" applyBorder="1" applyAlignment="1">
      <alignment horizontal="center" vertical="top" wrapText="1"/>
    </xf>
    <xf numFmtId="0" fontId="27" fillId="0" borderId="3" xfId="55" applyFont="1" applyBorder="1" applyAlignment="1">
      <alignment horizontal="center" vertical="top" wrapText="1"/>
    </xf>
    <xf numFmtId="0" fontId="27" fillId="0" borderId="4" xfId="55" applyFont="1" applyBorder="1" applyAlignment="1">
      <alignment horizontal="center" vertical="center"/>
    </xf>
    <xf numFmtId="0" fontId="38" fillId="34" borderId="1" xfId="0" applyFont="1" applyFill="1" applyBorder="1" applyAlignment="1">
      <alignment horizontal="center" vertical="center"/>
    </xf>
    <xf numFmtId="0" fontId="38" fillId="34" borderId="6" xfId="0" applyFont="1" applyFill="1" applyBorder="1" applyAlignment="1">
      <alignment horizontal="center" vertical="center"/>
    </xf>
    <xf numFmtId="0" fontId="38" fillId="34" borderId="9" xfId="0" applyFont="1" applyFill="1" applyBorder="1" applyAlignment="1">
      <alignment horizontal="center" vertical="center"/>
    </xf>
    <xf numFmtId="0" fontId="38" fillId="34" borderId="5" xfId="0" applyFont="1" applyFill="1" applyBorder="1" applyAlignment="1">
      <alignment horizontal="center" vertical="center"/>
    </xf>
    <xf numFmtId="0" fontId="37" fillId="34" borderId="6" xfId="0" applyFont="1" applyFill="1" applyBorder="1" applyAlignment="1">
      <alignment horizontal="left" vertical="center"/>
    </xf>
    <xf numFmtId="0" fontId="37" fillId="34" borderId="5" xfId="0" applyFont="1" applyFill="1" applyBorder="1" applyAlignment="1">
      <alignment horizontal="left" vertical="center"/>
    </xf>
    <xf numFmtId="0" fontId="26" fillId="34" borderId="6" xfId="57" applyFont="1" applyFill="1" applyBorder="1" applyAlignment="1" applyProtection="1">
      <alignment horizontal="center" vertical="center"/>
      <protection locked="0"/>
    </xf>
    <xf numFmtId="0" fontId="26" fillId="34" borderId="5" xfId="57" applyFont="1" applyFill="1" applyBorder="1" applyAlignment="1" applyProtection="1">
      <alignment horizontal="center" vertical="center"/>
      <protection locked="0"/>
    </xf>
    <xf numFmtId="0" fontId="26" fillId="34" borderId="1" xfId="57" applyFont="1" applyFill="1" applyBorder="1" applyAlignment="1" applyProtection="1">
      <alignment horizontal="center" vertical="center"/>
      <protection locked="0" hidden="1"/>
    </xf>
    <xf numFmtId="0" fontId="26" fillId="34" borderId="3" xfId="0" applyFont="1" applyFill="1" applyBorder="1" applyAlignment="1" applyProtection="1">
      <alignment horizontal="center" vertical="center"/>
      <protection locked="0"/>
    </xf>
    <xf numFmtId="0" fontId="26" fillId="34" borderId="1" xfId="0" applyFont="1" applyFill="1" applyBorder="1" applyAlignment="1" applyProtection="1">
      <alignment horizontal="center" vertical="center"/>
      <protection locked="0"/>
    </xf>
    <xf numFmtId="0" fontId="26" fillId="34" borderId="12" xfId="0" applyFont="1" applyFill="1" applyBorder="1" applyAlignment="1" applyProtection="1">
      <alignment horizontal="left" vertical="center" wrapText="1"/>
      <protection locked="0"/>
    </xf>
    <xf numFmtId="0" fontId="26" fillId="34" borderId="0" xfId="0" applyFont="1" applyFill="1" applyAlignment="1" applyProtection="1">
      <alignment horizontal="left" vertical="center" wrapText="1"/>
      <protection locked="0"/>
    </xf>
    <xf numFmtId="0" fontId="26" fillId="34" borderId="20" xfId="0" applyFont="1" applyFill="1" applyBorder="1" applyAlignment="1" applyProtection="1">
      <alignment horizontal="left" vertical="center" wrapText="1"/>
      <protection locked="0"/>
    </xf>
    <xf numFmtId="0" fontId="26" fillId="34" borderId="12" xfId="60" applyFont="1" applyFill="1" applyBorder="1" applyAlignment="1" applyProtection="1">
      <alignment horizontal="left" vertical="center" wrapText="1"/>
      <protection locked="0"/>
    </xf>
    <xf numFmtId="0" fontId="26" fillId="34" borderId="13" xfId="0" applyFont="1" applyFill="1" applyBorder="1" applyAlignment="1" applyProtection="1">
      <alignment horizontal="left" vertical="center" wrapText="1"/>
      <protection locked="0"/>
    </xf>
    <xf numFmtId="0" fontId="26" fillId="34" borderId="21" xfId="0" applyFont="1" applyFill="1" applyBorder="1" applyAlignment="1" applyProtection="1">
      <alignment horizontal="left" vertical="center" wrapText="1"/>
      <protection locked="0"/>
    </xf>
    <xf numFmtId="0" fontId="26" fillId="34" borderId="15" xfId="0" applyFont="1" applyFill="1" applyBorder="1" applyAlignment="1" applyProtection="1">
      <alignment horizontal="left" vertical="center" wrapText="1"/>
      <protection locked="0"/>
    </xf>
    <xf numFmtId="0" fontId="26" fillId="34" borderId="2" xfId="0" applyFont="1" applyFill="1" applyBorder="1" applyAlignment="1" applyProtection="1">
      <alignment horizontal="center" vertical="center"/>
      <protection locked="0"/>
    </xf>
    <xf numFmtId="49" fontId="26" fillId="34" borderId="23" xfId="60" applyNumberFormat="1" applyFont="1" applyFill="1" applyBorder="1" applyAlignment="1" applyProtection="1">
      <alignment horizontal="center" vertical="center" wrapText="1"/>
      <protection locked="0"/>
    </xf>
    <xf numFmtId="49" fontId="26" fillId="34" borderId="24" xfId="60" applyNumberFormat="1" applyFont="1" applyFill="1" applyBorder="1" applyAlignment="1" applyProtection="1">
      <alignment horizontal="center" vertical="center" wrapText="1"/>
      <protection locked="0"/>
    </xf>
    <xf numFmtId="49" fontId="26" fillId="34" borderId="25" xfId="60" applyNumberFormat="1" applyFont="1" applyFill="1" applyBorder="1" applyAlignment="1" applyProtection="1">
      <alignment horizontal="center" vertical="center" wrapText="1"/>
      <protection locked="0"/>
    </xf>
    <xf numFmtId="49" fontId="26" fillId="34" borderId="26" xfId="60" applyNumberFormat="1" applyFont="1" applyFill="1" applyBorder="1" applyAlignment="1" applyProtection="1">
      <alignment horizontal="center" vertical="center" wrapText="1"/>
      <protection locked="0"/>
    </xf>
    <xf numFmtId="49" fontId="26" fillId="34" borderId="45" xfId="60" applyNumberFormat="1" applyFont="1" applyFill="1" applyBorder="1" applyAlignment="1" applyProtection="1">
      <alignment horizontal="center" vertical="center" wrapText="1"/>
      <protection locked="0"/>
    </xf>
    <xf numFmtId="0" fontId="26" fillId="34" borderId="12" xfId="60" applyFont="1" applyFill="1" applyBorder="1" applyAlignment="1" applyProtection="1">
      <alignment horizontal="center" vertical="center" textRotation="255"/>
      <protection locked="0"/>
    </xf>
    <xf numFmtId="0" fontId="26" fillId="34" borderId="4" xfId="60" applyFont="1" applyFill="1" applyBorder="1" applyAlignment="1" applyProtection="1">
      <alignment horizontal="center" vertical="center" textRotation="255"/>
      <protection locked="0"/>
    </xf>
    <xf numFmtId="0" fontId="26" fillId="34" borderId="3" xfId="60" applyFont="1" applyFill="1" applyBorder="1" applyAlignment="1" applyProtection="1">
      <alignment horizontal="center" vertical="center" textRotation="255"/>
      <protection locked="0"/>
    </xf>
    <xf numFmtId="0" fontId="26" fillId="34" borderId="66" xfId="0" applyFont="1" applyFill="1" applyBorder="1" applyAlignment="1" applyProtection="1">
      <alignment horizontal="left" vertical="center" wrapText="1"/>
      <protection locked="0"/>
    </xf>
    <xf numFmtId="0" fontId="26" fillId="34" borderId="67" xfId="0" applyFont="1" applyFill="1" applyBorder="1" applyAlignment="1" applyProtection="1">
      <alignment horizontal="left" vertical="center" wrapText="1"/>
      <protection locked="0"/>
    </xf>
    <xf numFmtId="0" fontId="26" fillId="34" borderId="21" xfId="58" applyFont="1" applyFill="1" applyBorder="1" applyAlignment="1">
      <alignment horizontal="center" vertical="center" wrapText="1"/>
    </xf>
    <xf numFmtId="49" fontId="26" fillId="34" borderId="6" xfId="58" applyNumberFormat="1" applyFont="1" applyFill="1" applyBorder="1" applyAlignment="1" applyProtection="1">
      <alignment horizontal="center" vertical="center" wrapText="1"/>
      <protection locked="0"/>
    </xf>
    <xf numFmtId="49" fontId="26" fillId="34" borderId="5" xfId="58" applyNumberFormat="1" applyFont="1" applyFill="1" applyBorder="1" applyAlignment="1" applyProtection="1">
      <alignment horizontal="center" vertical="center" wrapText="1"/>
      <protection locked="0"/>
    </xf>
    <xf numFmtId="0" fontId="26" fillId="34" borderId="12" xfId="58" applyFont="1" applyFill="1" applyBorder="1" applyAlignment="1" applyProtection="1">
      <alignment horizontal="left" vertical="center" wrapText="1"/>
      <protection locked="0"/>
    </xf>
    <xf numFmtId="0" fontId="26" fillId="34" borderId="13" xfId="58" applyFont="1" applyFill="1" applyBorder="1" applyAlignment="1" applyProtection="1">
      <alignment horizontal="left" vertical="center" wrapText="1"/>
      <protection locked="0"/>
    </xf>
    <xf numFmtId="0" fontId="26" fillId="34" borderId="6" xfId="0" applyFont="1" applyFill="1" applyBorder="1" applyAlignment="1" applyProtection="1">
      <alignment horizontal="center" vertical="center" wrapText="1"/>
      <protection locked="0"/>
    </xf>
    <xf numFmtId="0" fontId="26" fillId="34" borderId="5" xfId="0" applyFont="1" applyFill="1" applyBorder="1" applyAlignment="1" applyProtection="1">
      <alignment horizontal="center" vertical="center" wrapText="1"/>
      <protection locked="0"/>
    </xf>
    <xf numFmtId="0" fontId="26" fillId="34" borderId="2" xfId="58" applyFont="1" applyFill="1" applyBorder="1" applyAlignment="1" applyProtection="1">
      <alignment horizontal="center" textRotation="255"/>
      <protection locked="0"/>
    </xf>
    <xf numFmtId="0" fontId="26" fillId="34" borderId="4" xfId="58" applyFont="1" applyFill="1" applyBorder="1" applyAlignment="1" applyProtection="1">
      <alignment horizontal="center" textRotation="255"/>
      <protection locked="0"/>
    </xf>
    <xf numFmtId="0" fontId="26" fillId="34" borderId="4" xfId="58" applyFont="1" applyFill="1" applyBorder="1" applyAlignment="1" applyProtection="1">
      <alignment horizontal="center" vertical="top"/>
      <protection locked="0"/>
    </xf>
    <xf numFmtId="0" fontId="26" fillId="34" borderId="3" xfId="58" applyFont="1" applyFill="1" applyBorder="1" applyAlignment="1" applyProtection="1">
      <alignment horizontal="center" vertical="top"/>
      <protection locked="0"/>
    </xf>
    <xf numFmtId="49" fontId="26" fillId="34" borderId="18" xfId="58" applyNumberFormat="1" applyFont="1" applyFill="1" applyBorder="1" applyAlignment="1" applyProtection="1">
      <alignment horizontal="left" vertical="center" wrapText="1"/>
      <protection locked="0"/>
    </xf>
    <xf numFmtId="49" fontId="26" fillId="34" borderId="19" xfId="58" applyNumberFormat="1" applyFont="1" applyFill="1" applyBorder="1" applyAlignment="1" applyProtection="1">
      <alignment horizontal="left" vertical="center" wrapText="1"/>
      <protection locked="0"/>
    </xf>
    <xf numFmtId="0" fontId="26" fillId="34" borderId="1" xfId="61" applyFont="1" applyFill="1" applyBorder="1" applyAlignment="1">
      <alignment horizontal="center" vertical="center"/>
    </xf>
    <xf numFmtId="180" fontId="43" fillId="34" borderId="1" xfId="61" applyNumberFormat="1" applyFont="1" applyFill="1" applyBorder="1" applyAlignment="1" applyProtection="1">
      <alignment horizontal="center" vertical="center" wrapText="1"/>
      <protection hidden="1"/>
    </xf>
    <xf numFmtId="0" fontId="26" fillId="34" borderId="12" xfId="59" applyFont="1" applyFill="1" applyBorder="1" applyAlignment="1">
      <alignment horizontal="left" vertical="center" wrapText="1"/>
    </xf>
    <xf numFmtId="0" fontId="26" fillId="34" borderId="0" xfId="0" applyFont="1" applyFill="1" applyAlignment="1">
      <alignment horizontal="left" vertical="center" wrapText="1"/>
    </xf>
    <xf numFmtId="0" fontId="26" fillId="34" borderId="20" xfId="0" applyFont="1" applyFill="1" applyBorder="1" applyAlignment="1">
      <alignment horizontal="left" vertical="center" wrapText="1"/>
    </xf>
    <xf numFmtId="0" fontId="26" fillId="34" borderId="13" xfId="59" applyFont="1" applyFill="1" applyBorder="1" applyAlignment="1">
      <alignment horizontal="left" vertical="center" wrapText="1"/>
    </xf>
    <xf numFmtId="0" fontId="26" fillId="34" borderId="21" xfId="0" applyFont="1" applyFill="1" applyBorder="1" applyAlignment="1">
      <alignment horizontal="left" vertical="center" wrapText="1"/>
    </xf>
    <xf numFmtId="0" fontId="26" fillId="34" borderId="15" xfId="0" applyFont="1" applyFill="1" applyBorder="1" applyAlignment="1">
      <alignment horizontal="left" vertical="center" wrapText="1"/>
    </xf>
    <xf numFmtId="0" fontId="26" fillId="34" borderId="0" xfId="58" applyFont="1" applyFill="1" applyAlignment="1" applyProtection="1">
      <alignment horizontal="left" vertical="center" wrapText="1"/>
      <protection locked="0"/>
    </xf>
    <xf numFmtId="0" fontId="53" fillId="34" borderId="49" xfId="57" applyFont="1" applyFill="1" applyBorder="1" applyAlignment="1">
      <alignment horizontal="left" vertical="center" wrapText="1"/>
    </xf>
    <xf numFmtId="0" fontId="53" fillId="34" borderId="50" xfId="57" applyFont="1" applyFill="1" applyBorder="1" applyAlignment="1">
      <alignment horizontal="left" vertical="center" wrapText="1"/>
    </xf>
    <xf numFmtId="0" fontId="53" fillId="34" borderId="51" xfId="57" applyFont="1" applyFill="1" applyBorder="1" applyAlignment="1">
      <alignment horizontal="left" vertical="center" wrapText="1"/>
    </xf>
    <xf numFmtId="0" fontId="53" fillId="34" borderId="27" xfId="57" applyFont="1" applyFill="1" applyBorder="1" applyAlignment="1">
      <alignment horizontal="center" vertical="top" wrapText="1"/>
    </xf>
    <xf numFmtId="0" fontId="53" fillId="34" borderId="12" xfId="57" applyFont="1" applyFill="1" applyBorder="1" applyAlignment="1">
      <alignment horizontal="center" vertical="top" wrapText="1"/>
    </xf>
    <xf numFmtId="0" fontId="53" fillId="34" borderId="28" xfId="57" applyFont="1" applyFill="1" applyBorder="1" applyAlignment="1">
      <alignment horizontal="center" vertical="top" wrapText="1"/>
    </xf>
    <xf numFmtId="0" fontId="32" fillId="34" borderId="48" xfId="57" applyFont="1" applyFill="1" applyBorder="1" applyAlignment="1">
      <alignment horizontal="center" vertical="center" wrapText="1"/>
    </xf>
    <xf numFmtId="0" fontId="32" fillId="34" borderId="29" xfId="57" applyFont="1" applyFill="1" applyBorder="1" applyAlignment="1">
      <alignment horizontal="center" vertical="center" wrapText="1"/>
    </xf>
    <xf numFmtId="0" fontId="32" fillId="34" borderId="11" xfId="57" applyFont="1" applyFill="1" applyBorder="1" applyAlignment="1">
      <alignment horizontal="center" vertical="center" wrapText="1"/>
    </xf>
    <xf numFmtId="0" fontId="32" fillId="34" borderId="30" xfId="57" applyFont="1" applyFill="1" applyBorder="1" applyAlignment="1">
      <alignment horizontal="center" vertical="center" wrapText="1"/>
    </xf>
    <xf numFmtId="0" fontId="32" fillId="34" borderId="31" xfId="57" applyFont="1" applyFill="1" applyBorder="1" applyAlignment="1">
      <alignment horizontal="center" vertical="center" wrapText="1"/>
    </xf>
    <xf numFmtId="0" fontId="32" fillId="34" borderId="46" xfId="57" applyFont="1" applyFill="1" applyBorder="1" applyAlignment="1">
      <alignment horizontal="center" vertical="center" wrapText="1"/>
    </xf>
    <xf numFmtId="0" fontId="32" fillId="34" borderId="47" xfId="57" applyFont="1" applyFill="1" applyBorder="1" applyAlignment="1">
      <alignment horizontal="center" vertical="center" wrapText="1"/>
    </xf>
    <xf numFmtId="0" fontId="32" fillId="34" borderId="2" xfId="57" applyFont="1" applyFill="1" applyBorder="1" applyAlignment="1">
      <alignment horizontal="center" vertical="center" wrapText="1"/>
    </xf>
    <xf numFmtId="0" fontId="32" fillId="34" borderId="14" xfId="57" applyFont="1" applyFill="1" applyBorder="1" applyAlignment="1">
      <alignment horizontal="center" vertical="center" wrapText="1"/>
    </xf>
    <xf numFmtId="0" fontId="32" fillId="34" borderId="29" xfId="61" applyFont="1" applyFill="1" applyBorder="1" applyAlignment="1">
      <alignment horizontal="center" vertical="center" wrapText="1"/>
    </xf>
    <xf numFmtId="0" fontId="32" fillId="34" borderId="11" xfId="61" applyFont="1" applyFill="1" applyBorder="1" applyAlignment="1">
      <alignment horizontal="center" vertical="center"/>
    </xf>
    <xf numFmtId="0" fontId="32" fillId="34" borderId="29" xfId="0" applyFont="1" applyFill="1" applyBorder="1" applyAlignment="1">
      <alignment horizontal="center" vertical="center" wrapText="1"/>
    </xf>
    <xf numFmtId="0" fontId="32" fillId="34" borderId="53" xfId="0" applyFont="1" applyFill="1" applyBorder="1" applyAlignment="1">
      <alignment horizontal="center" vertical="center"/>
    </xf>
    <xf numFmtId="0" fontId="26" fillId="34" borderId="1" xfId="57" applyFont="1" applyFill="1" applyBorder="1" applyAlignment="1" applyProtection="1">
      <alignment horizontal="center" vertical="center"/>
      <protection locked="0"/>
    </xf>
    <xf numFmtId="0" fontId="26" fillId="34" borderId="1" xfId="57" applyFont="1" applyFill="1" applyBorder="1" applyAlignment="1" applyProtection="1">
      <alignment horizontal="center" vertical="center" wrapText="1"/>
      <protection locked="0"/>
    </xf>
    <xf numFmtId="0" fontId="26" fillId="34" borderId="2" xfId="57" applyFont="1" applyFill="1" applyBorder="1" applyAlignment="1" applyProtection="1">
      <alignment horizontal="center" vertical="center"/>
      <protection locked="0"/>
    </xf>
    <xf numFmtId="0" fontId="26" fillId="34" borderId="3" xfId="57" applyFont="1" applyFill="1" applyBorder="1" applyAlignment="1" applyProtection="1">
      <alignment horizontal="center" vertical="center"/>
      <protection locked="0"/>
    </xf>
    <xf numFmtId="0" fontId="26" fillId="34" borderId="2" xfId="57" applyFont="1" applyFill="1" applyBorder="1" applyAlignment="1" applyProtection="1">
      <alignment horizontal="center" vertical="center" wrapText="1"/>
      <protection locked="0"/>
    </xf>
    <xf numFmtId="0" fontId="26" fillId="34" borderId="3" xfId="57" applyFont="1" applyFill="1" applyBorder="1" applyAlignment="1" applyProtection="1">
      <alignment horizontal="center" vertical="center" wrapText="1"/>
      <protection locked="0"/>
    </xf>
    <xf numFmtId="0" fontId="29" fillId="34" borderId="2" xfId="0" applyFont="1" applyFill="1" applyBorder="1" applyAlignment="1" applyProtection="1">
      <alignment horizontal="center" vertical="center"/>
      <protection hidden="1"/>
    </xf>
    <xf numFmtId="0" fontId="29" fillId="34" borderId="4" xfId="0" applyFont="1" applyFill="1" applyBorder="1" applyAlignment="1" applyProtection="1">
      <alignment horizontal="center" vertical="center"/>
      <protection hidden="1"/>
    </xf>
    <xf numFmtId="0" fontId="29" fillId="34" borderId="3" xfId="0" applyFont="1" applyFill="1" applyBorder="1" applyAlignment="1" applyProtection="1">
      <alignment horizontal="center" vertical="center"/>
      <protection hidden="1"/>
    </xf>
    <xf numFmtId="0" fontId="26" fillId="34" borderId="9" xfId="57" applyFont="1" applyFill="1" applyBorder="1" applyAlignment="1" applyProtection="1">
      <alignment horizontal="center" vertical="center"/>
      <protection locked="0"/>
    </xf>
    <xf numFmtId="0" fontId="30" fillId="34" borderId="1" xfId="57" applyFont="1" applyFill="1" applyBorder="1" applyAlignment="1" applyProtection="1">
      <alignment horizontal="center" vertical="center" wrapText="1"/>
      <protection locked="0"/>
    </xf>
    <xf numFmtId="0" fontId="26" fillId="34" borderId="2" xfId="0" applyFont="1" applyFill="1" applyBorder="1" applyAlignment="1" applyProtection="1">
      <alignment horizontal="center" vertical="center" wrapText="1"/>
      <protection locked="0" hidden="1"/>
    </xf>
    <xf numFmtId="0" fontId="26" fillId="34" borderId="4" xfId="0" applyFont="1" applyFill="1" applyBorder="1" applyAlignment="1" applyProtection="1">
      <alignment horizontal="center" vertical="center" wrapText="1"/>
      <protection locked="0" hidden="1"/>
    </xf>
    <xf numFmtId="0" fontId="26" fillId="34" borderId="3" xfId="0" applyFont="1" applyFill="1" applyBorder="1" applyAlignment="1" applyProtection="1">
      <alignment horizontal="center" vertical="center" wrapText="1"/>
      <protection locked="0" hidden="1"/>
    </xf>
    <xf numFmtId="0" fontId="26" fillId="34" borderId="2" xfId="0" applyFont="1" applyFill="1" applyBorder="1" applyAlignment="1" applyProtection="1">
      <alignment horizontal="center" vertical="center" textRotation="255"/>
      <protection locked="0"/>
    </xf>
    <xf numFmtId="0" fontId="0" fillId="34" borderId="4" xfId="0" applyFill="1" applyBorder="1" applyAlignment="1" applyProtection="1">
      <alignment horizontal="center" vertical="center" textRotation="255"/>
      <protection locked="0"/>
    </xf>
    <xf numFmtId="0" fontId="0" fillId="34" borderId="3" xfId="0" applyFill="1" applyBorder="1" applyAlignment="1" applyProtection="1">
      <alignment horizontal="center" vertical="center" textRotation="255"/>
      <protection locked="0"/>
    </xf>
    <xf numFmtId="0" fontId="26" fillId="34" borderId="2" xfId="0" applyFont="1" applyFill="1" applyBorder="1" applyAlignment="1" applyProtection="1">
      <alignment horizontal="center" vertical="center" textRotation="255" wrapText="1"/>
      <protection locked="0"/>
    </xf>
    <xf numFmtId="0" fontId="26" fillId="34" borderId="4" xfId="0" applyFont="1" applyFill="1" applyBorder="1" applyAlignment="1" applyProtection="1">
      <alignment horizontal="center" vertical="center" textRotation="255" wrapText="1"/>
      <protection locked="0"/>
    </xf>
    <xf numFmtId="0" fontId="26" fillId="34" borderId="14" xfId="0" applyFont="1" applyFill="1" applyBorder="1" applyAlignment="1" applyProtection="1">
      <alignment horizontal="center" vertical="center" textRotation="255" wrapText="1"/>
      <protection locked="0"/>
    </xf>
    <xf numFmtId="179" fontId="26" fillId="34" borderId="9" xfId="0" applyNumberFormat="1" applyFont="1" applyFill="1" applyBorder="1" applyAlignment="1" applyProtection="1">
      <alignment horizontal="left" vertical="center" wrapText="1"/>
      <protection locked="0"/>
    </xf>
    <xf numFmtId="179" fontId="26" fillId="34" borderId="5" xfId="0" applyNumberFormat="1" applyFont="1" applyFill="1" applyBorder="1" applyAlignment="1" applyProtection="1">
      <alignment horizontal="left" vertical="center" wrapText="1"/>
      <protection locked="0"/>
    </xf>
    <xf numFmtId="0" fontId="26" fillId="34" borderId="9" xfId="0" applyFont="1" applyFill="1" applyBorder="1" applyAlignment="1" applyProtection="1">
      <alignment horizontal="right" vertical="center" wrapText="1"/>
      <protection locked="0"/>
    </xf>
    <xf numFmtId="0" fontId="26" fillId="34" borderId="42" xfId="0" applyFont="1" applyFill="1" applyBorder="1" applyAlignment="1" applyProtection="1">
      <alignment horizontal="center" vertical="center"/>
      <protection locked="0"/>
    </xf>
    <xf numFmtId="0" fontId="26" fillId="34" borderId="43" xfId="0" applyFont="1" applyFill="1" applyBorder="1" applyAlignment="1" applyProtection="1">
      <alignment horizontal="center" vertical="center"/>
      <protection locked="0"/>
    </xf>
    <xf numFmtId="0" fontId="26" fillId="34" borderId="22" xfId="0" applyFont="1" applyFill="1" applyBorder="1" applyAlignment="1" applyProtection="1">
      <alignment horizontal="center" vertical="center"/>
      <protection locked="0"/>
    </xf>
    <xf numFmtId="0" fontId="26" fillId="34" borderId="2" xfId="0" applyFont="1" applyFill="1" applyBorder="1" applyAlignment="1" applyProtection="1">
      <alignment horizontal="center" vertical="center" textRotation="255"/>
      <protection locked="0" hidden="1"/>
    </xf>
    <xf numFmtId="0" fontId="26" fillId="34" borderId="4" xfId="0" applyFont="1" applyFill="1" applyBorder="1" applyAlignment="1" applyProtection="1">
      <alignment horizontal="center" vertical="center" textRotation="255"/>
      <protection locked="0" hidden="1"/>
    </xf>
    <xf numFmtId="0" fontId="26" fillId="34" borderId="3" xfId="0" applyFont="1" applyFill="1" applyBorder="1" applyAlignment="1" applyProtection="1">
      <alignment horizontal="center" vertical="center" textRotation="255"/>
      <protection locked="0" hidden="1"/>
    </xf>
    <xf numFmtId="0" fontId="26" fillId="34" borderId="3" xfId="0" applyFont="1" applyFill="1" applyBorder="1" applyAlignment="1" applyProtection="1">
      <alignment horizontal="center" vertical="center" textRotation="255" wrapText="1"/>
      <protection locked="0"/>
    </xf>
    <xf numFmtId="0" fontId="26" fillId="34" borderId="41" xfId="0" applyFont="1" applyFill="1" applyBorder="1" applyAlignment="1" applyProtection="1">
      <alignment horizontal="center" vertical="center"/>
      <protection locked="0"/>
    </xf>
    <xf numFmtId="0" fontId="26" fillId="34" borderId="20" xfId="0" applyFont="1" applyFill="1" applyBorder="1" applyAlignment="1" applyProtection="1">
      <alignment horizontal="center" vertical="center"/>
      <protection locked="0"/>
    </xf>
    <xf numFmtId="0" fontId="26" fillId="34" borderId="15" xfId="0" applyFont="1" applyFill="1" applyBorder="1" applyAlignment="1" applyProtection="1">
      <alignment horizontal="center" vertical="center"/>
      <protection locked="0"/>
    </xf>
    <xf numFmtId="0" fontId="26" fillId="34" borderId="1" xfId="0" applyFont="1" applyFill="1" applyBorder="1" applyAlignment="1" applyProtection="1">
      <alignment horizontal="center" vertical="center" textRotation="255" wrapText="1"/>
      <protection locked="0" hidden="1"/>
    </xf>
    <xf numFmtId="0" fontId="26" fillId="34" borderId="14" xfId="0" applyFont="1" applyFill="1" applyBorder="1" applyAlignment="1" applyProtection="1">
      <alignment horizontal="center" vertical="center" wrapText="1"/>
      <protection locked="0" hidden="1"/>
    </xf>
    <xf numFmtId="0" fontId="0" fillId="34" borderId="4" xfId="0" applyFill="1" applyBorder="1" applyAlignment="1" applyProtection="1">
      <alignment horizontal="center" vertical="center" textRotation="255" wrapText="1"/>
      <protection locked="0"/>
    </xf>
    <xf numFmtId="0" fontId="0" fillId="34" borderId="3" xfId="0" applyFill="1" applyBorder="1" applyAlignment="1" applyProtection="1">
      <alignment horizontal="center" vertical="center" textRotation="255" wrapText="1"/>
      <protection locked="0"/>
    </xf>
    <xf numFmtId="0" fontId="26" fillId="34" borderId="9" xfId="0" applyFont="1" applyFill="1" applyBorder="1" applyAlignment="1" applyProtection="1">
      <alignment horizontal="center" vertical="center" wrapText="1"/>
      <protection locked="0"/>
    </xf>
    <xf numFmtId="0" fontId="26" fillId="34" borderId="9" xfId="0" applyFont="1" applyFill="1" applyBorder="1" applyAlignment="1" applyProtection="1">
      <alignment horizontal="center" vertical="center"/>
      <protection locked="0"/>
    </xf>
    <xf numFmtId="0" fontId="26" fillId="34" borderId="5" xfId="0" applyFont="1" applyFill="1" applyBorder="1" applyAlignment="1" applyProtection="1">
      <alignment horizontal="center" vertical="center"/>
      <protection locked="0"/>
    </xf>
    <xf numFmtId="0" fontId="26" fillId="34" borderId="6" xfId="0" applyFont="1" applyFill="1" applyBorder="1" applyAlignment="1" applyProtection="1">
      <alignment horizontal="left" vertical="center" wrapText="1"/>
      <protection locked="0"/>
    </xf>
    <xf numFmtId="0" fontId="26" fillId="34" borderId="9" xfId="0" applyFont="1" applyFill="1" applyBorder="1" applyAlignment="1" applyProtection="1">
      <alignment horizontal="left" vertical="center" wrapText="1"/>
      <protection locked="0"/>
    </xf>
    <xf numFmtId="0" fontId="26" fillId="34" borderId="5" xfId="0" applyFont="1" applyFill="1" applyBorder="1" applyAlignment="1" applyProtection="1">
      <alignment horizontal="left" vertical="center" wrapText="1"/>
      <protection locked="0"/>
    </xf>
    <xf numFmtId="0" fontId="26" fillId="34" borderId="4" xfId="0" applyFont="1" applyFill="1" applyBorder="1" applyAlignment="1" applyProtection="1">
      <alignment horizontal="center" vertical="center"/>
      <protection locked="0"/>
    </xf>
    <xf numFmtId="0" fontId="38" fillId="34" borderId="61" xfId="0" applyFont="1" applyFill="1" applyBorder="1" applyAlignment="1">
      <alignment horizontal="center" vertical="center"/>
    </xf>
    <xf numFmtId="0" fontId="38" fillId="34" borderId="62" xfId="0" applyFont="1" applyFill="1" applyBorder="1" applyAlignment="1">
      <alignment horizontal="center" vertical="center"/>
    </xf>
    <xf numFmtId="0" fontId="38" fillId="34" borderId="68" xfId="0" applyFont="1" applyFill="1" applyBorder="1" applyAlignment="1">
      <alignment horizontal="center" vertical="center"/>
    </xf>
    <xf numFmtId="0" fontId="38" fillId="34" borderId="64" xfId="0" applyFont="1" applyFill="1" applyBorder="1" applyAlignment="1">
      <alignment horizontal="center" vertical="center"/>
    </xf>
    <xf numFmtId="0" fontId="37" fillId="34" borderId="62" xfId="0" applyFont="1" applyFill="1" applyBorder="1" applyAlignment="1">
      <alignment horizontal="left" vertical="center"/>
    </xf>
    <xf numFmtId="0" fontId="37" fillId="34" borderId="64" xfId="0" applyFont="1" applyFill="1" applyBorder="1" applyAlignment="1">
      <alignment horizontal="left" vertical="center"/>
    </xf>
    <xf numFmtId="0" fontId="27" fillId="34" borderId="61" xfId="0" applyFont="1" applyFill="1" applyBorder="1" applyAlignment="1" applyProtection="1">
      <alignment horizontal="center" vertical="center" wrapText="1"/>
      <protection locked="0"/>
    </xf>
    <xf numFmtId="0" fontId="58" fillId="34" borderId="62" xfId="0" applyFont="1" applyFill="1" applyBorder="1" applyAlignment="1" applyProtection="1">
      <alignment horizontal="center" vertical="center" wrapText="1"/>
      <protection locked="0"/>
    </xf>
    <xf numFmtId="0" fontId="58" fillId="34" borderId="64" xfId="0" applyFont="1" applyFill="1" applyBorder="1" applyAlignment="1" applyProtection="1">
      <alignment horizontal="center" vertical="center" wrapText="1"/>
      <protection locked="0"/>
    </xf>
    <xf numFmtId="0" fontId="27" fillId="0" borderId="61" xfId="0" applyFont="1" applyBorder="1" applyAlignment="1">
      <alignment horizontal="center" vertical="center" wrapText="1"/>
    </xf>
    <xf numFmtId="49" fontId="60" fillId="34" borderId="5" xfId="0" applyNumberFormat="1" applyFont="1" applyFill="1" applyBorder="1" applyAlignment="1" applyProtection="1">
      <alignment horizontal="center" vertical="center" wrapText="1"/>
      <protection locked="0"/>
    </xf>
    <xf numFmtId="49" fontId="60" fillId="34" borderId="65" xfId="0" applyNumberFormat="1" applyFont="1" applyFill="1" applyBorder="1" applyAlignment="1" applyProtection="1">
      <alignment horizontal="center" vertical="center"/>
      <protection locked="0"/>
    </xf>
    <xf numFmtId="49" fontId="60" fillId="34" borderId="4" xfId="0" applyNumberFormat="1" applyFont="1" applyFill="1" applyBorder="1" applyAlignment="1" applyProtection="1">
      <alignment horizontal="center" vertical="center"/>
      <protection locked="0"/>
    </xf>
    <xf numFmtId="183" fontId="60" fillId="34" borderId="65" xfId="0" applyNumberFormat="1" applyFont="1" applyFill="1" applyBorder="1" applyAlignment="1" applyProtection="1">
      <alignment horizontal="center" vertical="center"/>
      <protection locked="0"/>
    </xf>
    <xf numFmtId="183" fontId="60" fillId="34" borderId="4" xfId="0" applyNumberFormat="1" applyFont="1" applyFill="1" applyBorder="1" applyAlignment="1" applyProtection="1">
      <alignment horizontal="center" vertical="center"/>
      <protection locked="0"/>
    </xf>
    <xf numFmtId="183" fontId="60" fillId="34" borderId="14" xfId="0" applyNumberFormat="1" applyFont="1" applyFill="1" applyBorder="1" applyAlignment="1" applyProtection="1">
      <alignment horizontal="center" vertical="center"/>
      <protection locked="0"/>
    </xf>
    <xf numFmtId="49" fontId="60" fillId="34" borderId="65" xfId="0" applyNumberFormat="1" applyFont="1" applyFill="1" applyBorder="1" applyAlignment="1" applyProtection="1">
      <alignment horizontal="center" vertical="center" wrapText="1"/>
      <protection locked="0"/>
    </xf>
    <xf numFmtId="49" fontId="60" fillId="34" borderId="60" xfId="0" applyNumberFormat="1" applyFont="1" applyFill="1" applyBorder="1" applyAlignment="1" applyProtection="1">
      <alignment horizontal="center" vertical="center" wrapText="1"/>
      <protection locked="0"/>
    </xf>
    <xf numFmtId="49" fontId="60" fillId="34" borderId="1" xfId="0" applyNumberFormat="1" applyFont="1" applyFill="1" applyBorder="1" applyAlignment="1" applyProtection="1">
      <alignment horizontal="center" vertical="center"/>
      <protection locked="0"/>
    </xf>
    <xf numFmtId="49" fontId="60" fillId="34" borderId="1" xfId="0" applyNumberFormat="1" applyFont="1" applyFill="1" applyBorder="1" applyAlignment="1" applyProtection="1">
      <alignment horizontal="center" vertical="center" wrapText="1"/>
      <protection locked="0"/>
    </xf>
    <xf numFmtId="49" fontId="60" fillId="34" borderId="14" xfId="0" applyNumberFormat="1" applyFont="1" applyFill="1" applyBorder="1" applyAlignment="1" applyProtection="1">
      <alignment horizontal="center" vertical="center"/>
      <protection locked="0"/>
    </xf>
    <xf numFmtId="49" fontId="60" fillId="34" borderId="82" xfId="0" applyNumberFormat="1" applyFont="1" applyFill="1" applyBorder="1" applyAlignment="1" applyProtection="1">
      <alignment horizontal="center" vertical="center"/>
      <protection locked="0"/>
    </xf>
    <xf numFmtId="49" fontId="60" fillId="34" borderId="86" xfId="0" applyNumberFormat="1" applyFont="1" applyFill="1" applyBorder="1" applyAlignment="1" applyProtection="1">
      <alignment horizontal="center" vertical="center" wrapText="1"/>
      <protection locked="0"/>
    </xf>
    <xf numFmtId="49" fontId="60" fillId="34" borderId="85" xfId="0" applyNumberFormat="1" applyFont="1" applyFill="1" applyBorder="1" applyAlignment="1" applyProtection="1">
      <alignment horizontal="center" vertical="center" wrapText="1"/>
      <protection locked="0"/>
    </xf>
    <xf numFmtId="49" fontId="60" fillId="34" borderId="6" xfId="0" applyNumberFormat="1" applyFont="1" applyFill="1" applyBorder="1" applyAlignment="1" applyProtection="1">
      <alignment horizontal="center" vertical="center"/>
      <protection locked="0"/>
    </xf>
    <xf numFmtId="49" fontId="60" fillId="34" borderId="9" xfId="0" applyNumberFormat="1" applyFont="1" applyFill="1" applyBorder="1" applyAlignment="1" applyProtection="1">
      <alignment horizontal="center" vertical="center"/>
      <protection locked="0"/>
    </xf>
    <xf numFmtId="0" fontId="60" fillId="34" borderId="49" xfId="0" applyFont="1" applyFill="1" applyBorder="1" applyAlignment="1" applyProtection="1">
      <alignment horizontal="center" vertical="center"/>
      <protection locked="0"/>
    </xf>
    <xf numFmtId="0" fontId="60" fillId="34" borderId="81" xfId="0" applyFont="1" applyFill="1" applyBorder="1" applyAlignment="1" applyProtection="1">
      <alignment horizontal="center" vertical="center"/>
      <protection locked="0"/>
    </xf>
    <xf numFmtId="183" fontId="60" fillId="34" borderId="82" xfId="0" applyNumberFormat="1" applyFont="1" applyFill="1" applyBorder="1" applyAlignment="1" applyProtection="1">
      <alignment horizontal="center" vertical="center"/>
      <protection locked="0"/>
    </xf>
    <xf numFmtId="49" fontId="58" fillId="34" borderId="5" xfId="0" applyNumberFormat="1" applyFont="1" applyFill="1" applyBorder="1" applyAlignment="1" applyProtection="1">
      <alignment horizontal="center" vertical="center" wrapText="1"/>
      <protection locked="0"/>
    </xf>
    <xf numFmtId="49" fontId="58" fillId="34" borderId="65" xfId="0" applyNumberFormat="1" applyFont="1" applyFill="1" applyBorder="1" applyAlignment="1" applyProtection="1">
      <alignment horizontal="center" vertical="center"/>
      <protection locked="0"/>
    </xf>
    <xf numFmtId="49" fontId="58" fillId="34" borderId="4" xfId="0" applyNumberFormat="1" applyFont="1" applyFill="1" applyBorder="1" applyAlignment="1" applyProtection="1">
      <alignment horizontal="center" vertical="center"/>
      <protection locked="0"/>
    </xf>
    <xf numFmtId="183" fontId="58" fillId="34" borderId="65" xfId="0" applyNumberFormat="1" applyFont="1" applyFill="1" applyBorder="1" applyAlignment="1" applyProtection="1">
      <alignment horizontal="center" vertical="center"/>
      <protection locked="0"/>
    </xf>
    <xf numFmtId="183" fontId="58" fillId="34" borderId="4" xfId="0" applyNumberFormat="1" applyFont="1" applyFill="1" applyBorder="1" applyAlignment="1" applyProtection="1">
      <alignment horizontal="center" vertical="center"/>
      <protection locked="0"/>
    </xf>
    <xf numFmtId="183" fontId="58" fillId="34" borderId="14" xfId="0" applyNumberFormat="1" applyFont="1" applyFill="1" applyBorder="1" applyAlignment="1" applyProtection="1">
      <alignment horizontal="center" vertical="center"/>
      <protection locked="0"/>
    </xf>
    <xf numFmtId="183" fontId="58" fillId="34" borderId="82" xfId="0" applyNumberFormat="1" applyFont="1" applyFill="1" applyBorder="1" applyAlignment="1" applyProtection="1">
      <alignment horizontal="center" vertical="center"/>
      <protection locked="0"/>
    </xf>
    <xf numFmtId="49" fontId="58" fillId="34" borderId="65" xfId="0" applyNumberFormat="1" applyFont="1" applyFill="1" applyBorder="1" applyAlignment="1" applyProtection="1">
      <alignment horizontal="center" vertical="center" wrapText="1"/>
      <protection locked="0"/>
    </xf>
    <xf numFmtId="49" fontId="58" fillId="34" borderId="60" xfId="0" applyNumberFormat="1" applyFont="1" applyFill="1" applyBorder="1" applyAlignment="1" applyProtection="1">
      <alignment horizontal="center" vertical="center" wrapText="1"/>
      <protection locked="0"/>
    </xf>
    <xf numFmtId="49" fontId="58" fillId="34" borderId="1" xfId="0" applyNumberFormat="1" applyFont="1" applyFill="1" applyBorder="1" applyAlignment="1" applyProtection="1">
      <alignment horizontal="center" vertical="center"/>
      <protection locked="0"/>
    </xf>
    <xf numFmtId="49" fontId="58" fillId="34" borderId="1" xfId="0" applyNumberFormat="1" applyFont="1" applyFill="1" applyBorder="1" applyAlignment="1" applyProtection="1">
      <alignment horizontal="center" vertical="center" wrapText="1"/>
      <protection locked="0"/>
    </xf>
    <xf numFmtId="49" fontId="58" fillId="34" borderId="86" xfId="0" applyNumberFormat="1" applyFont="1" applyFill="1" applyBorder="1" applyAlignment="1" applyProtection="1">
      <alignment horizontal="center" vertical="center" wrapText="1"/>
      <protection locked="0"/>
    </xf>
    <xf numFmtId="49" fontId="58" fillId="34" borderId="85" xfId="0" applyNumberFormat="1" applyFont="1" applyFill="1" applyBorder="1" applyAlignment="1" applyProtection="1">
      <alignment horizontal="center" vertical="center" wrapText="1"/>
      <protection locked="0"/>
    </xf>
    <xf numFmtId="49" fontId="58" fillId="34" borderId="6" xfId="0" applyNumberFormat="1" applyFont="1" applyFill="1" applyBorder="1" applyAlignment="1" applyProtection="1">
      <alignment horizontal="center" vertical="center"/>
      <protection locked="0"/>
    </xf>
    <xf numFmtId="49" fontId="58" fillId="34" borderId="9" xfId="0" applyNumberFormat="1" applyFont="1" applyFill="1" applyBorder="1" applyAlignment="1" applyProtection="1">
      <alignment horizontal="center" vertical="center"/>
      <protection locked="0"/>
    </xf>
    <xf numFmtId="0" fontId="58" fillId="34" borderId="49" xfId="0" applyFont="1" applyFill="1" applyBorder="1" applyAlignment="1" applyProtection="1">
      <alignment horizontal="center" vertical="center"/>
      <protection locked="0"/>
    </xf>
    <xf numFmtId="0" fontId="58" fillId="34" borderId="81" xfId="0" applyFont="1" applyFill="1" applyBorder="1" applyAlignment="1" applyProtection="1">
      <alignment horizontal="center" vertical="center"/>
      <protection locked="0"/>
    </xf>
    <xf numFmtId="49" fontId="58" fillId="34" borderId="82" xfId="0" applyNumberFormat="1" applyFont="1" applyFill="1" applyBorder="1" applyAlignment="1" applyProtection="1">
      <alignment horizontal="center" vertical="center"/>
      <protection locked="0"/>
    </xf>
    <xf numFmtId="49" fontId="58" fillId="34" borderId="14" xfId="0" applyNumberFormat="1" applyFont="1" applyFill="1" applyBorder="1" applyAlignment="1" applyProtection="1">
      <alignment horizontal="center" vertical="center"/>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s>
  <tableStyles count="0" defaultTableStyle="TableStyleMedium2" defaultPivotStyle="PivotStyleLight16"/>
  <colors>
    <mruColors>
      <color rgb="FFCCFFFF"/>
      <color rgb="FFFFFF00"/>
      <color rgb="FFFFFF99"/>
      <color rgb="FFC6D5F2"/>
      <color rgb="FFCCFF99"/>
      <color rgb="FF00FFFF"/>
      <color rgb="FF33CCFF"/>
      <color rgb="FF66FFFF"/>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theme/theme1.xml" Type="http://schemas.openxmlformats.org/officeDocument/2006/relationships/theme"/><Relationship Id="rId17" Target="styles.xml" Type="http://schemas.openxmlformats.org/officeDocument/2006/relationships/styles"/><Relationship Id="rId18" Target="sharedStrings.xml" Type="http://schemas.openxmlformats.org/officeDocument/2006/relationships/sharedStrings"/><Relationship Id="rId19"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215900</xdr:colOff>
          <xdr:row>16</xdr:row>
          <xdr:rowOff>215900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558800</xdr:colOff>
          <xdr:row>12</xdr:row>
          <xdr:rowOff>234950</xdr:rowOff>
        </xdr:from>
        <xdr:to>
          <xdr:col>4</xdr:col>
          <xdr:colOff>311150</xdr:colOff>
          <xdr:row>16</xdr:row>
          <xdr:rowOff>215900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196850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292100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482600</xdr:colOff>
          <xdr:row>17</xdr:row>
          <xdr:rowOff>215900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292100</xdr:colOff>
          <xdr:row>18</xdr:row>
          <xdr:rowOff>25400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6350</xdr:rowOff>
        </xdr:from>
        <xdr:to>
          <xdr:col>17</xdr:col>
          <xdr:colOff>215900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234950</xdr:rowOff>
        </xdr:from>
        <xdr:to>
          <xdr:col>8</xdr:col>
          <xdr:colOff>25400</xdr:colOff>
          <xdr:row>16</xdr:row>
          <xdr:rowOff>215900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165100</xdr:colOff>
      <xdr:row>1</xdr:row>
      <xdr:rowOff>0</xdr:rowOff>
    </xdr:from>
    <xdr:to>
      <xdr:col>17</xdr:col>
      <xdr:colOff>355600</xdr:colOff>
      <xdr:row>2</xdr:row>
      <xdr:rowOff>31750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8365671" y="226786"/>
          <a:ext cx="1369786" cy="213178"/>
          <a:chOff x="7283450" y="184150"/>
          <a:chExt cx="1333500" cy="304800"/>
        </a:xfrm>
      </xdr:grpSpPr>
      <xdr:sp macro="" textlink="">
        <xdr:nvSpPr>
          <xdr:cNvPr id="45058" name="Option Button 2" hidden="1">
            <a:extLst>
              <a:ext uri="{63B3BB69-23CF-44E3-9099-C40C66FF867C}">
                <a14:compatExt xmlns:a14="http://schemas.microsoft.com/office/drawing/2010/main" spid="_x0000_s45058"/>
              </a:ext>
              <a:ext uri="{FF2B5EF4-FFF2-40B4-BE49-F238E27FC236}">
                <a16:creationId xmlns:a16="http://schemas.microsoft.com/office/drawing/2014/main" id="{00000000-0008-0000-0700-000002B00000}"/>
              </a:ext>
            </a:extLst>
          </xdr:cNvPr>
          <xdr:cNvSpPr/>
        </xdr:nvSpPr>
        <xdr:spPr bwMode="auto">
          <a:xfrm>
            <a:off x="7283450" y="184150"/>
            <a:ext cx="5969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45059" name="Option Button 3" hidden="1">
            <a:extLst>
              <a:ext uri="{63B3BB69-23CF-44E3-9099-C40C66FF867C}">
                <a14:compatExt xmlns:a14="http://schemas.microsoft.com/office/drawing/2010/main" spid="_x0000_s45059"/>
              </a:ext>
              <a:ext uri="{FF2B5EF4-FFF2-40B4-BE49-F238E27FC236}">
                <a16:creationId xmlns:a16="http://schemas.microsoft.com/office/drawing/2014/main" id="{00000000-0008-0000-0700-000003B00000}"/>
              </a:ext>
            </a:extLst>
          </xdr:cNvPr>
          <xdr:cNvSpPr/>
        </xdr:nvSpPr>
        <xdr:spPr bwMode="auto">
          <a:xfrm>
            <a:off x="8070850" y="209550"/>
            <a:ext cx="546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9:AV14" totalsRowShown="0" headerRowDxfId="53" dataDxfId="52" headerRowCellStyle="標準_調査票（enquete）" dataCellStyle="標準_調査票（enquete）">
  <autoFilter ref="B9:AV14" xr:uid="{00000000-0009-0000-0100-000001000000}"/>
  <tableColumns count="47">
    <tableColumn id="1" xr3:uid="{00000000-0010-0000-0000-000001000000}" name="北海道" dataDxfId="51" dataCellStyle="標準_調査票（enquete）"/>
    <tableColumn id="2" xr3:uid="{00000000-0010-0000-0000-000002000000}" name="青森県" dataDxfId="50" dataCellStyle="標準_調査票（enquete）"/>
    <tableColumn id="3" xr3:uid="{00000000-0010-0000-0000-000003000000}" name="岩手県" dataDxfId="49" dataCellStyle="標準_調査票（enquete）"/>
    <tableColumn id="4" xr3:uid="{00000000-0010-0000-0000-000004000000}" name="宮城県" dataDxfId="48" dataCellStyle="標準_調査票（enquete）"/>
    <tableColumn id="5" xr3:uid="{00000000-0010-0000-0000-000005000000}" name="秋田県" dataDxfId="47" dataCellStyle="標準_調査票（enquete）"/>
    <tableColumn id="6" xr3:uid="{00000000-0010-0000-0000-000006000000}" name="山形県" dataDxfId="46" dataCellStyle="標準_調査票（enquete）"/>
    <tableColumn id="7" xr3:uid="{00000000-0010-0000-0000-000007000000}" name="福島県" dataDxfId="45" dataCellStyle="標準_調査票（enquete）"/>
    <tableColumn id="8" xr3:uid="{00000000-0010-0000-0000-000008000000}" name="茨城県" dataDxfId="44" dataCellStyle="標準_調査票（enquete）"/>
    <tableColumn id="9" xr3:uid="{00000000-0010-0000-0000-000009000000}" name="栃木県" dataDxfId="43" dataCellStyle="標準_調査票（enquete）"/>
    <tableColumn id="10" xr3:uid="{00000000-0010-0000-0000-00000A000000}" name="群馬県" dataDxfId="42" dataCellStyle="標準_調査票（enquete）"/>
    <tableColumn id="11" xr3:uid="{00000000-0010-0000-0000-00000B000000}" name="埼玉県" dataDxfId="41" dataCellStyle="標準_調査票（enquete）"/>
    <tableColumn id="12" xr3:uid="{00000000-0010-0000-0000-00000C000000}" name="千葉県" dataDxfId="40" dataCellStyle="標準_調査票（enquete）"/>
    <tableColumn id="13" xr3:uid="{00000000-0010-0000-0000-00000D000000}" name="東京都" dataDxfId="39" dataCellStyle="標準_調査票（enquete）"/>
    <tableColumn id="14" xr3:uid="{00000000-0010-0000-0000-00000E000000}" name="神奈川県" dataDxfId="38" dataCellStyle="標準_調査票（enquete）"/>
    <tableColumn id="15" xr3:uid="{00000000-0010-0000-0000-00000F000000}" name="新潟県" dataDxfId="37" dataCellStyle="標準_調査票（enquete）"/>
    <tableColumn id="16" xr3:uid="{00000000-0010-0000-0000-000010000000}" name="富山県" dataDxfId="36" dataCellStyle="標準_調査票（enquete）"/>
    <tableColumn id="17" xr3:uid="{00000000-0010-0000-0000-000011000000}" name="石川県" dataDxfId="35" dataCellStyle="標準_調査票（enquete）"/>
    <tableColumn id="18" xr3:uid="{00000000-0010-0000-0000-000012000000}" name="福井県" dataDxfId="34" dataCellStyle="標準_調査票（enquete）"/>
    <tableColumn id="19" xr3:uid="{00000000-0010-0000-0000-000013000000}" name="山梨県" dataDxfId="33" dataCellStyle="標準_調査票（enquete）"/>
    <tableColumn id="20" xr3:uid="{00000000-0010-0000-0000-000014000000}" name="長野県" dataDxfId="32" dataCellStyle="標準_調査票（enquete）"/>
    <tableColumn id="21" xr3:uid="{00000000-0010-0000-0000-000015000000}" name="岐阜県" dataDxfId="31" dataCellStyle="標準_調査票（enquete）"/>
    <tableColumn id="22" xr3:uid="{00000000-0010-0000-0000-000016000000}" name="静岡県" dataDxfId="30" dataCellStyle="標準_調査票（enquete）"/>
    <tableColumn id="23" xr3:uid="{00000000-0010-0000-0000-000017000000}" name="愛知県" dataDxfId="29" dataCellStyle="標準_調査票（enquete）"/>
    <tableColumn id="24" xr3:uid="{00000000-0010-0000-0000-000018000000}" name="三重県" dataDxfId="28" dataCellStyle="標準_調査票（enquete）"/>
    <tableColumn id="25" xr3:uid="{00000000-0010-0000-0000-000019000000}" name="滋賀県" dataDxfId="27" dataCellStyle="標準_調査票（enquete）"/>
    <tableColumn id="26" xr3:uid="{00000000-0010-0000-0000-00001A000000}" name="京都府" dataDxfId="26" dataCellStyle="標準_調査票（enquete）"/>
    <tableColumn id="27" xr3:uid="{00000000-0010-0000-0000-00001B000000}" name="大阪府" dataDxfId="25" dataCellStyle="標準_調査票（enquete）"/>
    <tableColumn id="28" xr3:uid="{00000000-0010-0000-0000-00001C000000}" name="兵庫県" dataDxfId="24" dataCellStyle="標準_調査票（enquete）"/>
    <tableColumn id="29" xr3:uid="{00000000-0010-0000-0000-00001D000000}" name="奈良県" dataDxfId="23" dataCellStyle="標準_調査票（enquete）"/>
    <tableColumn id="30" xr3:uid="{00000000-0010-0000-0000-00001E000000}" name="和歌山県" dataDxfId="22" dataCellStyle="標準_調査票（enquete）"/>
    <tableColumn id="31" xr3:uid="{00000000-0010-0000-0000-00001F000000}" name="鳥取県" dataDxfId="21" dataCellStyle="標準_調査票（enquete）"/>
    <tableColumn id="32" xr3:uid="{00000000-0010-0000-0000-000020000000}" name="島根県" dataDxfId="20" dataCellStyle="標準_調査票（enquete）"/>
    <tableColumn id="33" xr3:uid="{00000000-0010-0000-0000-000021000000}" name="岡山県" dataDxfId="19" dataCellStyle="標準_調査票（enquete）"/>
    <tableColumn id="34" xr3:uid="{00000000-0010-0000-0000-000022000000}" name="広島県" dataDxfId="18" dataCellStyle="標準_調査票（enquete）"/>
    <tableColumn id="35" xr3:uid="{00000000-0010-0000-0000-000023000000}" name="山口県" dataDxfId="17" dataCellStyle="標準_調査票（enquete）"/>
    <tableColumn id="36" xr3:uid="{00000000-0010-0000-0000-000024000000}" name="徳島県" dataDxfId="16" dataCellStyle="標準_調査票（enquete）"/>
    <tableColumn id="37" xr3:uid="{00000000-0010-0000-0000-000025000000}" name="香川県" dataDxfId="15" dataCellStyle="標準_調査票（enquete）"/>
    <tableColumn id="38" xr3:uid="{00000000-0010-0000-0000-000026000000}" name="愛媛県" dataDxfId="14" dataCellStyle="標準_調査票（enquete）"/>
    <tableColumn id="39" xr3:uid="{00000000-0010-0000-0000-000027000000}" name="高知県" dataDxfId="13" dataCellStyle="標準_調査票（enquete）"/>
    <tableColumn id="40" xr3:uid="{00000000-0010-0000-0000-000028000000}" name="福岡県" dataDxfId="12" dataCellStyle="標準_調査票（enquete）"/>
    <tableColumn id="41" xr3:uid="{00000000-0010-0000-0000-000029000000}" name="佐賀県" dataDxfId="11" dataCellStyle="標準_調査票（enquete）"/>
    <tableColumn id="42" xr3:uid="{00000000-0010-0000-0000-00002A000000}" name="長崎県" dataDxfId="10" dataCellStyle="標準_調査票（enquete）"/>
    <tableColumn id="43" xr3:uid="{00000000-0010-0000-0000-00002B000000}" name="熊本県" dataDxfId="9" dataCellStyle="標準_調査票（enquete）"/>
    <tableColumn id="44" xr3:uid="{00000000-0010-0000-0000-00002C000000}" name="大分県" dataDxfId="8" dataCellStyle="標準_調査票（enquete）"/>
    <tableColumn id="45" xr3:uid="{00000000-0010-0000-0000-00002D000000}" name="宮崎県" dataDxfId="7" dataCellStyle="標準_調査票（enquete）"/>
    <tableColumn id="46" xr3:uid="{00000000-0010-0000-0000-00002E000000}" name="鹿児島県" dataDxfId="6" dataCellStyle="標準_調査票（enquete）"/>
    <tableColumn id="47" xr3:uid="{00000000-0010-0000-0000-00002F000000}"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3.xml.rels><?xml version="1.0" encoding="UTF-8" standalone="yes"?><Relationships xmlns="http://schemas.openxmlformats.org/package/2006/relationships"><Relationship Id="rId1"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view="pageBreakPreview" topLeftCell="U4" zoomScale="60" zoomScaleNormal="100" workbookViewId="0">
      <selection activeCell="B11" sqref="B11:AO11"/>
    </sheetView>
  </sheetViews>
  <sheetFormatPr defaultColWidth="9" defaultRowHeight="17.5"/>
  <cols>
    <col min="1" max="1" width="8.6328125" style="12" customWidth="1"/>
    <col min="2" max="3" width="9" style="12"/>
    <col min="4" max="4" width="9.90625" style="20" customWidth="1"/>
    <col min="5" max="5" width="10.90625" style="12" customWidth="1"/>
    <col min="6" max="6" width="8.90625" style="12" customWidth="1"/>
    <col min="7" max="21" width="8.08984375" style="12" customWidth="1"/>
    <col min="22" max="22" width="8.08984375" style="16" customWidth="1"/>
    <col min="23" max="23" width="12.08984375" style="16" customWidth="1"/>
    <col min="24" max="24" width="11" style="16" customWidth="1"/>
    <col min="25" max="25" width="15.26953125" style="16" customWidth="1"/>
    <col min="26" max="26" width="13.36328125" style="12" customWidth="1"/>
    <col min="27" max="29" width="8.90625" style="12" customWidth="1"/>
    <col min="30" max="39" width="10.6328125" style="12" customWidth="1"/>
    <col min="40" max="41" width="11" style="12" customWidth="1"/>
    <col min="42" max="16384" width="9" style="12"/>
  </cols>
  <sheetData>
    <row r="1" spans="1:43" ht="22.5">
      <c r="B1" s="51" t="s">
        <v>354</v>
      </c>
      <c r="C1" s="13"/>
      <c r="D1" s="14"/>
      <c r="E1" s="13"/>
      <c r="F1" s="13"/>
      <c r="G1" s="13"/>
      <c r="H1" s="13"/>
      <c r="I1" s="13"/>
      <c r="J1" s="13" t="s">
        <v>46</v>
      </c>
      <c r="L1" s="15"/>
      <c r="M1" s="15"/>
      <c r="N1" s="15"/>
      <c r="O1" s="408"/>
      <c r="P1" s="409"/>
      <c r="Q1" s="406"/>
      <c r="R1" s="407"/>
      <c r="S1" s="407"/>
      <c r="T1" s="407"/>
      <c r="U1" s="407"/>
    </row>
    <row r="2" spans="1:43" ht="51.65" customHeight="1">
      <c r="A2" s="386" t="s">
        <v>170</v>
      </c>
      <c r="B2" s="394" t="s">
        <v>0</v>
      </c>
      <c r="C2" s="394" t="s">
        <v>29</v>
      </c>
      <c r="D2" s="359" t="s">
        <v>346</v>
      </c>
      <c r="E2" s="404" t="s">
        <v>1</v>
      </c>
      <c r="F2" s="403"/>
      <c r="G2" s="403"/>
      <c r="H2" s="403"/>
      <c r="I2" s="403"/>
      <c r="J2" s="403"/>
      <c r="K2" s="403"/>
      <c r="L2" s="403"/>
      <c r="M2" s="403"/>
      <c r="N2" s="403"/>
      <c r="O2" s="403"/>
      <c r="P2" s="403"/>
      <c r="Q2" s="403"/>
      <c r="R2" s="403"/>
      <c r="S2" s="403"/>
      <c r="T2" s="403"/>
      <c r="U2" s="403"/>
      <c r="V2" s="403"/>
      <c r="W2" s="28" t="s">
        <v>339</v>
      </c>
      <c r="X2" s="29"/>
      <c r="Y2" s="30" t="s">
        <v>302</v>
      </c>
      <c r="Z2" s="404" t="s">
        <v>156</v>
      </c>
      <c r="AA2" s="403"/>
      <c r="AB2" s="403"/>
      <c r="AC2" s="405"/>
      <c r="AD2" s="351" t="s">
        <v>337</v>
      </c>
      <c r="AE2" s="403"/>
      <c r="AF2" s="403"/>
      <c r="AG2" s="403"/>
      <c r="AH2" s="403"/>
      <c r="AI2" s="403"/>
      <c r="AJ2" s="403"/>
      <c r="AK2" s="403"/>
      <c r="AL2" s="403"/>
      <c r="AM2" s="403"/>
      <c r="AN2" s="394" t="s">
        <v>29</v>
      </c>
      <c r="AO2" s="394" t="s">
        <v>0</v>
      </c>
    </row>
    <row r="3" spans="1:43" ht="14.25" customHeight="1">
      <c r="A3" s="387"/>
      <c r="B3" s="395"/>
      <c r="C3" s="395"/>
      <c r="D3" s="389"/>
      <c r="E3" s="362" t="s">
        <v>2</v>
      </c>
      <c r="F3" s="31"/>
      <c r="G3" s="362" t="s">
        <v>52</v>
      </c>
      <c r="H3" s="391"/>
      <c r="I3" s="391"/>
      <c r="J3" s="391"/>
      <c r="K3" s="362" t="s">
        <v>449</v>
      </c>
      <c r="L3" s="391"/>
      <c r="M3" s="391"/>
      <c r="N3" s="391"/>
      <c r="O3" s="362" t="s">
        <v>41</v>
      </c>
      <c r="P3" s="391"/>
      <c r="Q3" s="391"/>
      <c r="R3" s="391"/>
      <c r="S3" s="362" t="s">
        <v>347</v>
      </c>
      <c r="T3" s="391"/>
      <c r="U3" s="391"/>
      <c r="V3" s="391"/>
      <c r="W3" s="382" t="s">
        <v>340</v>
      </c>
      <c r="X3" s="382" t="s">
        <v>341</v>
      </c>
      <c r="Y3" s="32" t="s">
        <v>202</v>
      </c>
      <c r="Z3" s="364" t="s">
        <v>157</v>
      </c>
      <c r="AA3" s="367" t="s">
        <v>158</v>
      </c>
      <c r="AB3" s="368"/>
      <c r="AC3" s="369"/>
      <c r="AD3" s="351" t="s">
        <v>38</v>
      </c>
      <c r="AE3" s="352"/>
      <c r="AF3" s="352"/>
      <c r="AG3" s="352"/>
      <c r="AH3" s="352"/>
      <c r="AI3" s="352"/>
      <c r="AJ3" s="352"/>
      <c r="AK3" s="351" t="s">
        <v>30</v>
      </c>
      <c r="AL3" s="352"/>
      <c r="AM3" s="349" t="s">
        <v>3</v>
      </c>
      <c r="AN3" s="395"/>
      <c r="AO3" s="395"/>
    </row>
    <row r="4" spans="1:43" ht="35.4" customHeight="1">
      <c r="A4" s="387"/>
      <c r="B4" s="395"/>
      <c r="C4" s="395"/>
      <c r="D4" s="389"/>
      <c r="E4" s="363"/>
      <c r="F4" s="33"/>
      <c r="G4" s="392"/>
      <c r="H4" s="393"/>
      <c r="I4" s="393"/>
      <c r="J4" s="393"/>
      <c r="K4" s="392"/>
      <c r="L4" s="393"/>
      <c r="M4" s="393"/>
      <c r="N4" s="393"/>
      <c r="O4" s="392"/>
      <c r="P4" s="393"/>
      <c r="Q4" s="393"/>
      <c r="R4" s="393"/>
      <c r="S4" s="392"/>
      <c r="T4" s="393"/>
      <c r="U4" s="393"/>
      <c r="V4" s="393"/>
      <c r="W4" s="383"/>
      <c r="X4" s="383"/>
      <c r="Y4" s="34" t="s">
        <v>203</v>
      </c>
      <c r="Z4" s="365"/>
      <c r="AA4" s="370"/>
      <c r="AB4" s="371"/>
      <c r="AC4" s="372"/>
      <c r="AD4" s="396" t="s">
        <v>31</v>
      </c>
      <c r="AE4" s="397"/>
      <c r="AF4" s="396" t="s">
        <v>4</v>
      </c>
      <c r="AG4" s="397"/>
      <c r="AH4" s="397"/>
      <c r="AI4" s="397"/>
      <c r="AJ4" s="397"/>
      <c r="AK4" s="349" t="s">
        <v>47</v>
      </c>
      <c r="AL4" s="349" t="s">
        <v>48</v>
      </c>
      <c r="AM4" s="350"/>
      <c r="AN4" s="395"/>
      <c r="AO4" s="395"/>
    </row>
    <row r="5" spans="1:43" ht="11.4" customHeight="1">
      <c r="A5" s="387"/>
      <c r="B5" s="395"/>
      <c r="C5" s="395"/>
      <c r="D5" s="389"/>
      <c r="E5" s="363"/>
      <c r="F5" s="410" t="s">
        <v>49</v>
      </c>
      <c r="G5" s="359" t="s">
        <v>159</v>
      </c>
      <c r="H5" s="359" t="s">
        <v>154</v>
      </c>
      <c r="I5" s="356" t="s">
        <v>153</v>
      </c>
      <c r="J5" s="359" t="s">
        <v>5</v>
      </c>
      <c r="K5" s="359" t="s">
        <v>159</v>
      </c>
      <c r="L5" s="359" t="s">
        <v>154</v>
      </c>
      <c r="M5" s="356" t="s">
        <v>153</v>
      </c>
      <c r="N5" s="359" t="s">
        <v>5</v>
      </c>
      <c r="O5" s="359" t="s">
        <v>159</v>
      </c>
      <c r="P5" s="359" t="s">
        <v>244</v>
      </c>
      <c r="Q5" s="356" t="s">
        <v>153</v>
      </c>
      <c r="R5" s="359" t="s">
        <v>5</v>
      </c>
      <c r="S5" s="362" t="s">
        <v>6</v>
      </c>
      <c r="T5" s="362" t="s">
        <v>7</v>
      </c>
      <c r="U5" s="362" t="s">
        <v>8</v>
      </c>
      <c r="V5" s="353" t="s">
        <v>28</v>
      </c>
      <c r="W5" s="35"/>
      <c r="X5" s="36"/>
      <c r="Y5" s="37"/>
      <c r="Z5" s="366"/>
      <c r="AA5" s="373"/>
      <c r="AB5" s="374"/>
      <c r="AC5" s="375"/>
      <c r="AD5" s="398"/>
      <c r="AE5" s="399"/>
      <c r="AF5" s="398"/>
      <c r="AG5" s="399"/>
      <c r="AH5" s="399"/>
      <c r="AI5" s="399"/>
      <c r="AJ5" s="399"/>
      <c r="AK5" s="350"/>
      <c r="AL5" s="350"/>
      <c r="AM5" s="350"/>
      <c r="AN5" s="395"/>
      <c r="AO5" s="395"/>
    </row>
    <row r="6" spans="1:43" ht="19.5" customHeight="1">
      <c r="A6" s="387"/>
      <c r="B6" s="395"/>
      <c r="C6" s="395"/>
      <c r="D6" s="389"/>
      <c r="E6" s="363"/>
      <c r="F6" s="411"/>
      <c r="G6" s="360"/>
      <c r="H6" s="360"/>
      <c r="I6" s="357"/>
      <c r="J6" s="360"/>
      <c r="K6" s="360"/>
      <c r="L6" s="360"/>
      <c r="M6" s="357"/>
      <c r="N6" s="360"/>
      <c r="O6" s="360"/>
      <c r="P6" s="413"/>
      <c r="Q6" s="357"/>
      <c r="R6" s="360"/>
      <c r="S6" s="363"/>
      <c r="T6" s="363"/>
      <c r="U6" s="363"/>
      <c r="V6" s="354"/>
      <c r="W6" s="384" t="s">
        <v>342</v>
      </c>
      <c r="X6" s="384" t="s">
        <v>342</v>
      </c>
      <c r="Y6" s="38" t="s">
        <v>14</v>
      </c>
      <c r="Z6" s="379" t="s">
        <v>160</v>
      </c>
      <c r="AA6" s="400" t="s">
        <v>161</v>
      </c>
      <c r="AB6" s="356" t="s">
        <v>162</v>
      </c>
      <c r="AC6" s="376" t="s">
        <v>163</v>
      </c>
      <c r="AD6" s="349" t="s">
        <v>9</v>
      </c>
      <c r="AE6" s="349" t="s">
        <v>10</v>
      </c>
      <c r="AF6" s="349" t="s">
        <v>11</v>
      </c>
      <c r="AG6" s="349" t="s">
        <v>12</v>
      </c>
      <c r="AH6" s="349" t="s">
        <v>32</v>
      </c>
      <c r="AI6" s="349" t="s">
        <v>33</v>
      </c>
      <c r="AJ6" s="349" t="s">
        <v>13</v>
      </c>
      <c r="AK6" s="350"/>
      <c r="AL6" s="350"/>
      <c r="AM6" s="350"/>
      <c r="AN6" s="395"/>
      <c r="AO6" s="395"/>
    </row>
    <row r="7" spans="1:43" ht="13.65" customHeight="1">
      <c r="A7" s="387"/>
      <c r="B7" s="395"/>
      <c r="C7" s="395"/>
      <c r="D7" s="389"/>
      <c r="E7" s="363"/>
      <c r="F7" s="411"/>
      <c r="G7" s="360"/>
      <c r="H7" s="360"/>
      <c r="I7" s="357"/>
      <c r="J7" s="360"/>
      <c r="K7" s="360"/>
      <c r="L7" s="360"/>
      <c r="M7" s="357"/>
      <c r="N7" s="360"/>
      <c r="O7" s="360"/>
      <c r="P7" s="413"/>
      <c r="Q7" s="357"/>
      <c r="R7" s="360"/>
      <c r="S7" s="363"/>
      <c r="T7" s="363"/>
      <c r="U7" s="363"/>
      <c r="V7" s="354"/>
      <c r="W7" s="384"/>
      <c r="X7" s="384"/>
      <c r="Y7" s="39" t="s">
        <v>171</v>
      </c>
      <c r="Z7" s="380"/>
      <c r="AA7" s="401"/>
      <c r="AB7" s="357"/>
      <c r="AC7" s="377"/>
      <c r="AD7" s="350"/>
      <c r="AE7" s="350"/>
      <c r="AF7" s="350"/>
      <c r="AG7" s="350"/>
      <c r="AH7" s="350"/>
      <c r="AI7" s="350"/>
      <c r="AJ7" s="350"/>
      <c r="AK7" s="350"/>
      <c r="AL7" s="350"/>
      <c r="AM7" s="350"/>
      <c r="AN7" s="395"/>
      <c r="AO7" s="395"/>
    </row>
    <row r="8" spans="1:43" ht="18" customHeight="1">
      <c r="A8" s="387"/>
      <c r="B8" s="395"/>
      <c r="C8" s="395"/>
      <c r="D8" s="389"/>
      <c r="E8" s="363"/>
      <c r="F8" s="411"/>
      <c r="G8" s="360"/>
      <c r="H8" s="360"/>
      <c r="I8" s="357"/>
      <c r="J8" s="360"/>
      <c r="K8" s="360"/>
      <c r="L8" s="360"/>
      <c r="M8" s="357"/>
      <c r="N8" s="360"/>
      <c r="O8" s="360"/>
      <c r="P8" s="360" t="s">
        <v>338</v>
      </c>
      <c r="Q8" s="357"/>
      <c r="R8" s="360"/>
      <c r="S8" s="363"/>
      <c r="T8" s="363"/>
      <c r="U8" s="363"/>
      <c r="V8" s="354"/>
      <c r="W8" s="384"/>
      <c r="X8" s="384"/>
      <c r="Y8" s="39" t="s">
        <v>172</v>
      </c>
      <c r="Z8" s="380"/>
      <c r="AA8" s="401"/>
      <c r="AB8" s="357"/>
      <c r="AC8" s="377"/>
      <c r="AD8" s="350"/>
      <c r="AE8" s="350"/>
      <c r="AF8" s="350"/>
      <c r="AG8" s="350"/>
      <c r="AH8" s="350"/>
      <c r="AI8" s="350"/>
      <c r="AJ8" s="350"/>
      <c r="AK8" s="350"/>
      <c r="AL8" s="350"/>
      <c r="AM8" s="350"/>
      <c r="AN8" s="395"/>
      <c r="AO8" s="395"/>
    </row>
    <row r="9" spans="1:43" ht="15.65" customHeight="1">
      <c r="A9" s="387"/>
      <c r="B9" s="395"/>
      <c r="C9" s="395"/>
      <c r="D9" s="390"/>
      <c r="E9" s="363"/>
      <c r="F9" s="412"/>
      <c r="G9" s="361"/>
      <c r="H9" s="361"/>
      <c r="I9" s="358"/>
      <c r="J9" s="361"/>
      <c r="K9" s="361"/>
      <c r="L9" s="361"/>
      <c r="M9" s="358"/>
      <c r="N9" s="361"/>
      <c r="O9" s="361"/>
      <c r="P9" s="361"/>
      <c r="Q9" s="358"/>
      <c r="R9" s="361"/>
      <c r="S9" s="363"/>
      <c r="T9" s="363"/>
      <c r="U9" s="363"/>
      <c r="V9" s="355"/>
      <c r="W9" s="385"/>
      <c r="X9" s="385"/>
      <c r="Y9" s="40"/>
      <c r="Z9" s="381"/>
      <c r="AA9" s="402"/>
      <c r="AB9" s="358"/>
      <c r="AC9" s="378"/>
      <c r="AD9" s="350"/>
      <c r="AE9" s="350"/>
      <c r="AF9" s="350"/>
      <c r="AG9" s="350"/>
      <c r="AH9" s="350"/>
      <c r="AI9" s="350"/>
      <c r="AJ9" s="350"/>
      <c r="AK9" s="350"/>
      <c r="AL9" s="350"/>
      <c r="AM9" s="350"/>
      <c r="AN9" s="395"/>
      <c r="AO9" s="395"/>
    </row>
    <row r="10" spans="1:43" ht="63" customHeight="1">
      <c r="A10" s="388"/>
      <c r="B10" s="41"/>
      <c r="C10" s="41"/>
      <c r="D10" s="42"/>
      <c r="E10" s="42"/>
      <c r="F10" s="41"/>
      <c r="G10" s="43" t="s">
        <v>349</v>
      </c>
      <c r="H10" s="44"/>
      <c r="I10" s="44"/>
      <c r="J10" s="45"/>
      <c r="K10" s="43" t="s">
        <v>349</v>
      </c>
      <c r="L10" s="44"/>
      <c r="M10" s="44"/>
      <c r="N10" s="45"/>
      <c r="O10" s="46" t="s">
        <v>349</v>
      </c>
      <c r="P10" s="47"/>
      <c r="Q10" s="47"/>
      <c r="R10" s="47"/>
      <c r="S10" s="46" t="s">
        <v>348</v>
      </c>
      <c r="T10" s="47"/>
      <c r="U10" s="47"/>
      <c r="V10" s="47"/>
      <c r="W10" s="48"/>
      <c r="X10" s="48"/>
      <c r="Y10" s="49"/>
      <c r="Z10" s="50"/>
      <c r="AA10" s="50"/>
      <c r="AB10" s="50"/>
      <c r="AC10" s="50"/>
      <c r="AD10" s="41"/>
      <c r="AE10" s="41"/>
      <c r="AF10" s="41"/>
      <c r="AG10" s="41"/>
      <c r="AH10" s="41"/>
      <c r="AI10" s="41"/>
      <c r="AJ10" s="41"/>
      <c r="AK10" s="41"/>
      <c r="AL10" s="41"/>
      <c r="AM10" s="41"/>
      <c r="AN10" s="41"/>
      <c r="AO10" s="41"/>
    </row>
    <row r="11" spans="1:43" s="20" customFormat="1" ht="44.4" customHeight="1">
      <c r="A11" s="53"/>
      <c r="B11" s="1" t="str">
        <f>IF(ｼｰﾄ0!C2="","",ｼｰﾄ0!C2)</f>
        <v>大阪府</v>
      </c>
      <c r="C11" s="1" t="str">
        <f>IF(ｼｰﾄ0!C3="","",ｼｰﾄ0!C3)</f>
        <v>大阪平野</v>
      </c>
      <c r="D11" s="1" t="str">
        <f>IF(OR(ｼｰﾄ1!D23&lt;&gt;"",ｼｰﾄ1!E23&lt;&gt;"",ｼｰﾄ1!F23&lt;&gt;""),"○","")</f>
        <v>○</v>
      </c>
      <c r="E11" s="2">
        <f>IF(ｼｰﾄ3!C66&lt;&gt;"",ｼｰﾄ3!C66,"")</f>
        <v>633</v>
      </c>
      <c r="F11" s="2">
        <f>IF(ｼｰﾄ3!D66&lt;&gt;"",ｼｰﾄ3!D66,"")</f>
        <v>78.599999999999994</v>
      </c>
      <c r="G11" s="3">
        <f>IF(ｼｰﾄ1!D11&lt;&gt;"",ｼｰﾄ1!D11,"")</f>
        <v>293.73</v>
      </c>
      <c r="H11" s="4" t="str">
        <f>IF(ｼｰﾄ1!D9&lt;&gt;"",ｼｰﾄ1!D9,"")</f>
        <v>S10～R3</v>
      </c>
      <c r="I11" s="4" t="str">
        <f>IF(ｼｰﾄ1!D5&lt;&gt;"",ｼｰﾄ1!D5,"")</f>
        <v>西-４</v>
      </c>
      <c r="J11" s="4" t="str">
        <f>IF(ｼｰﾄ1!D6&lt;&gt;"",ｼｰﾄ1!D6,"")</f>
        <v>大阪市此花区酉島1丁目</v>
      </c>
      <c r="K11" s="3">
        <f>IF(ｼｰﾄ1!E12&lt;&gt;"",ｼｰﾄ1!E12,"")</f>
        <v>1.89</v>
      </c>
      <c r="L11" s="4" t="str">
        <f>IF(ｼｰﾄ1!E9&lt;&gt;"",ｼｰﾄ1!E9,"")</f>
        <v>H30~R4</v>
      </c>
      <c r="M11" s="4" t="str">
        <f>IF(ｼｰﾄ1!E5&lt;&gt;"",ｼｰﾄ1!E5,"")</f>
        <v>135</v>
      </c>
      <c r="N11" s="4" t="str">
        <f>IF(ｼｰﾄ1!E6&lt;&gt;"",ｼｰﾄ1!E6,"")</f>
        <v>摂津市別府1丁目1-14</v>
      </c>
      <c r="O11" s="3">
        <f>IF(ｼｰﾄ1!F13&lt;&gt;"",ｼｰﾄ1!F13,"")</f>
        <v>0.23</v>
      </c>
      <c r="P11" s="4" t="str">
        <f>IF(ｼｰﾄ1!F9&lt;&gt;"",ｼｰﾄ1!F9,"")</f>
        <v>R4</v>
      </c>
      <c r="Q11" s="4" t="str">
        <f>IF(ｼｰﾄ1!F5&lt;&gt;"",ｼｰﾄ1!F5,"")</f>
        <v>135</v>
      </c>
      <c r="R11" s="4" t="str">
        <f>IF(ｼｰﾄ1!F6&lt;&gt;"",ｼｰﾄ1!F6,"")</f>
        <v>摂津市別府1丁目1-14</v>
      </c>
      <c r="S11" s="4" t="str">
        <f>IF(ｼｰﾄ3!E66&lt;&gt;"",ｼｰﾄ3!E66,"")</f>
        <v>/ -</v>
      </c>
      <c r="T11" s="4" t="str">
        <f>IF(ｼｰﾄ3!F66&lt;&gt;"",ｼｰﾄ3!F66,"")</f>
        <v>/ -</v>
      </c>
      <c r="U11" s="4" t="str">
        <f>IF(ｼｰﾄ3!G66&lt;&gt;"",ｼｰﾄ3!G66,"")</f>
        <v>/ -</v>
      </c>
      <c r="V11" s="4" t="str">
        <f>IF(ｼｰﾄ3!H66&lt;&gt;"",ｼｰﾄ3!H66,"")</f>
        <v>/ -</v>
      </c>
      <c r="W11" s="5"/>
      <c r="X11" s="5"/>
      <c r="Y11" s="5" t="str">
        <f>IF(ｼｰﾄ3!I66&lt;&gt;"",ｼｰﾄ3!I66,"")</f>
        <v>□ ◇</v>
      </c>
      <c r="Z11" s="6">
        <f>IF(ｼｰﾄ5!D13&lt;&gt;"",ｼｰﾄ5!D13,"")</f>
        <v>15.8</v>
      </c>
      <c r="AA11" s="7">
        <f>IF(ｼｰﾄ5!D36="","",ｼｰﾄ5!D36)</f>
        <v>26</v>
      </c>
      <c r="AB11" s="7">
        <f>IF(ｼｰﾄ5!E36="","",ｼｰﾄ5!E36)</f>
        <v>1</v>
      </c>
      <c r="AC11" s="7">
        <f>IF(ｼｰﾄ5!F36="","",ｼｰﾄ5!F36)</f>
        <v>22</v>
      </c>
      <c r="AD11" s="1" t="e">
        <f>IF(#REF!="","",#REF!)</f>
        <v>#REF!</v>
      </c>
      <c r="AE11" s="1" t="e">
        <f>IF(#REF!="","",#REF!)</f>
        <v>#REF!</v>
      </c>
      <c r="AF11" s="1" t="e">
        <f>IF(#REF!="","",#REF!)</f>
        <v>#REF!</v>
      </c>
      <c r="AG11" s="1" t="e">
        <f>IF(#REF!="","",#REF!)</f>
        <v>#REF!</v>
      </c>
      <c r="AH11" s="1" t="e">
        <f>IF(#REF!="","",#REF!)</f>
        <v>#REF!</v>
      </c>
      <c r="AI11" s="1" t="e">
        <f>IF(#REF!="","",#REF!)</f>
        <v>#REF!</v>
      </c>
      <c r="AJ11" s="1" t="e">
        <f>IF(#REF!="","",#REF!)</f>
        <v>#REF!</v>
      </c>
      <c r="AK11" s="1" t="e">
        <f>IF(#REF!="","",#REF!)</f>
        <v>#REF!</v>
      </c>
      <c r="AL11" s="1" t="e">
        <f>IF(#REF!="","",#REF!)</f>
        <v>#REF!</v>
      </c>
      <c r="AM11" s="1" t="e">
        <f>IF(#REF!="","",#REF!)</f>
        <v>#REF!</v>
      </c>
      <c r="AN11" s="1" t="str">
        <f>IF(ｼｰﾄ0!C3="","",ｼｰﾄ0!C3)</f>
        <v>大阪平野</v>
      </c>
      <c r="AO11" s="1" t="str">
        <f>IF(ｼｰﾄ0!C2="","",ｼｰﾄ0!C2)</f>
        <v>大阪府</v>
      </c>
      <c r="AP11" s="19"/>
      <c r="AQ11" s="19"/>
    </row>
    <row r="12" spans="1:43">
      <c r="F12" s="18"/>
      <c r="G12" s="18"/>
      <c r="H12" s="18"/>
      <c r="I12" s="18"/>
      <c r="J12" s="18"/>
      <c r="K12" s="18"/>
      <c r="L12" s="18"/>
      <c r="M12" s="18"/>
      <c r="N12" s="18"/>
      <c r="O12" s="18"/>
      <c r="P12" s="18"/>
      <c r="Q12" s="18"/>
      <c r="R12" s="18"/>
      <c r="S12" s="52"/>
      <c r="T12" s="52"/>
      <c r="U12" s="52"/>
      <c r="V12" s="52"/>
      <c r="W12" s="52"/>
      <c r="X12" s="52"/>
      <c r="Y12" s="52"/>
    </row>
    <row r="13" spans="1:43" ht="19">
      <c r="B13" s="21"/>
      <c r="E13" s="17"/>
      <c r="F13" s="17"/>
      <c r="G13" s="17"/>
      <c r="H13" s="17"/>
      <c r="I13" s="17"/>
      <c r="J13" s="17"/>
      <c r="K13" s="17"/>
      <c r="L13" s="17"/>
      <c r="M13" s="17"/>
      <c r="N13" s="17"/>
      <c r="O13" s="17"/>
      <c r="P13" s="17"/>
      <c r="Q13" s="17"/>
      <c r="R13" s="17"/>
      <c r="S13" s="18"/>
      <c r="T13" s="18"/>
      <c r="U13" s="18"/>
      <c r="V13" s="54"/>
      <c r="W13" s="54"/>
      <c r="X13" s="54"/>
      <c r="Y13" s="54"/>
    </row>
    <row r="14" spans="1:43" s="22" customFormat="1" ht="19">
      <c r="D14" s="20"/>
      <c r="K14" s="21"/>
      <c r="L14" s="21"/>
      <c r="M14" s="21"/>
      <c r="N14" s="21"/>
      <c r="O14" s="21"/>
      <c r="P14" s="21"/>
      <c r="Q14" s="21"/>
      <c r="R14" s="23"/>
      <c r="S14" s="23"/>
      <c r="V14" s="24"/>
      <c r="W14" s="24"/>
      <c r="X14" s="24"/>
      <c r="Y14" s="24"/>
      <c r="AE14" s="23"/>
      <c r="AF14" s="23"/>
    </row>
    <row r="15" spans="1:43" s="22" customFormat="1" ht="32">
      <c r="D15" s="20"/>
      <c r="G15" s="23"/>
      <c r="H15" s="23"/>
      <c r="I15" s="23"/>
      <c r="J15" s="23"/>
      <c r="K15" s="23"/>
      <c r="L15" s="23"/>
      <c r="M15" s="23"/>
      <c r="N15" s="23"/>
      <c r="O15" s="23"/>
      <c r="P15" s="23"/>
      <c r="Q15" s="23"/>
      <c r="V15" s="24"/>
      <c r="W15" s="24"/>
      <c r="X15" s="24"/>
      <c r="Y15" s="24"/>
      <c r="AE15" s="25" t="s">
        <v>15</v>
      </c>
      <c r="AF15" s="23"/>
    </row>
    <row r="16" spans="1:43" s="22" customFormat="1">
      <c r="D16" s="20"/>
      <c r="G16" s="23"/>
      <c r="H16" s="23"/>
      <c r="I16" s="23"/>
      <c r="J16" s="23"/>
      <c r="K16" s="23"/>
      <c r="L16" s="23"/>
      <c r="M16" s="23"/>
      <c r="N16" s="23"/>
      <c r="O16" s="23"/>
      <c r="P16" s="23"/>
      <c r="Q16" s="23"/>
      <c r="V16" s="24"/>
      <c r="W16" s="24"/>
      <c r="X16" s="24"/>
      <c r="Y16" s="24"/>
    </row>
    <row r="17" spans="4:25" s="22" customFormat="1">
      <c r="D17" s="20"/>
      <c r="V17" s="24"/>
      <c r="W17" s="24"/>
      <c r="X17" s="24"/>
      <c r="Y17" s="24"/>
    </row>
    <row r="18" spans="4:25" s="22" customFormat="1">
      <c r="D18" s="20"/>
      <c r="V18" s="24"/>
      <c r="W18" s="24"/>
      <c r="X18" s="24"/>
      <c r="Y18" s="24"/>
    </row>
    <row r="19" spans="4:25" s="22" customFormat="1">
      <c r="D19" s="20"/>
      <c r="V19" s="24"/>
      <c r="W19" s="24"/>
      <c r="X19" s="24"/>
      <c r="Y19" s="24"/>
    </row>
    <row r="20" spans="4:25" s="22" customFormat="1" ht="32.5" customHeight="1">
      <c r="D20" s="20"/>
      <c r="V20" s="24"/>
      <c r="W20" s="24"/>
      <c r="X20" s="24"/>
      <c r="Y20" s="24"/>
    </row>
    <row r="21" spans="4:25" s="22" customFormat="1">
      <c r="D21" s="20"/>
      <c r="V21" s="24"/>
      <c r="W21" s="24"/>
      <c r="X21" s="24"/>
      <c r="Y21" s="24"/>
    </row>
    <row r="22" spans="4:25" s="22" customFormat="1">
      <c r="D22" s="20"/>
      <c r="V22" s="24"/>
      <c r="W22" s="24"/>
      <c r="X22" s="24"/>
      <c r="Y22" s="24"/>
    </row>
    <row r="23" spans="4:25" s="22" customFormat="1">
      <c r="D23" s="20"/>
      <c r="V23" s="24"/>
      <c r="W23" s="24"/>
      <c r="X23" s="24"/>
      <c r="Y23" s="24"/>
    </row>
    <row r="24" spans="4:25" s="22" customFormat="1">
      <c r="D24" s="20"/>
      <c r="V24" s="24"/>
      <c r="W24" s="24"/>
      <c r="X24" s="24"/>
      <c r="Y24" s="24"/>
    </row>
    <row r="25" spans="4:25" s="22" customFormat="1">
      <c r="D25" s="20"/>
      <c r="V25" s="24"/>
      <c r="W25" s="24"/>
      <c r="X25" s="24"/>
      <c r="Y25" s="24"/>
    </row>
    <row r="26" spans="4:25" s="22" customFormat="1">
      <c r="D26" s="20"/>
      <c r="V26" s="24"/>
      <c r="W26" s="24"/>
      <c r="X26" s="24"/>
      <c r="Y26" s="24"/>
    </row>
    <row r="27" spans="4:25" s="22" customFormat="1">
      <c r="D27" s="20"/>
      <c r="V27" s="24"/>
      <c r="W27" s="24"/>
      <c r="X27" s="24"/>
      <c r="Y27" s="24"/>
    </row>
    <row r="32" spans="4:25" ht="19">
      <c r="F32" s="17"/>
      <c r="G32" s="17"/>
      <c r="H32" s="17"/>
      <c r="I32" s="17"/>
      <c r="J32" s="17"/>
      <c r="K32" s="18"/>
      <c r="L32" s="18"/>
      <c r="M32" s="18"/>
      <c r="N32" s="18"/>
      <c r="O32" s="18"/>
      <c r="P32" s="18"/>
      <c r="Q32" s="18"/>
      <c r="R32" s="18"/>
      <c r="S32" s="18"/>
    </row>
    <row r="33" spans="6:19" ht="19">
      <c r="F33" s="26"/>
      <c r="G33" s="26"/>
      <c r="H33" s="26"/>
      <c r="I33" s="26"/>
      <c r="J33" s="26"/>
      <c r="K33" s="26"/>
      <c r="L33" s="26"/>
      <c r="M33" s="26"/>
      <c r="N33" s="26"/>
      <c r="O33" s="26"/>
      <c r="P33" s="26"/>
      <c r="Q33" s="26"/>
      <c r="R33" s="26"/>
      <c r="S33" s="18"/>
    </row>
    <row r="34" spans="6:19" ht="19">
      <c r="F34" s="26"/>
      <c r="G34" s="26"/>
      <c r="H34" s="26"/>
      <c r="I34" s="26"/>
      <c r="J34" s="26"/>
      <c r="K34" s="26"/>
      <c r="L34" s="26"/>
      <c r="M34" s="26"/>
      <c r="N34" s="26"/>
      <c r="O34" s="26"/>
      <c r="P34" s="26"/>
      <c r="Q34" s="26"/>
      <c r="R34" s="26"/>
      <c r="S34" s="18"/>
    </row>
    <row r="35" spans="6:19" ht="19">
      <c r="F35" s="27"/>
      <c r="G35" s="27"/>
      <c r="H35" s="27"/>
      <c r="I35" s="27"/>
      <c r="J35" s="27"/>
      <c r="K35" s="27"/>
      <c r="L35" s="27"/>
      <c r="M35" s="27"/>
      <c r="N35" s="27"/>
      <c r="O35" s="27"/>
      <c r="P35" s="27"/>
      <c r="Q35" s="27"/>
      <c r="R35" s="27"/>
      <c r="S35" s="18"/>
    </row>
    <row r="36" spans="6:19" ht="19">
      <c r="F36" s="27"/>
      <c r="G36" s="27"/>
      <c r="H36" s="27"/>
      <c r="I36" s="27"/>
      <c r="J36" s="27"/>
      <c r="K36" s="27"/>
      <c r="L36" s="27"/>
      <c r="M36" s="27"/>
      <c r="N36" s="27"/>
      <c r="O36" s="27"/>
      <c r="P36" s="27"/>
      <c r="Q36" s="27"/>
      <c r="R36" s="27"/>
      <c r="S36" s="18"/>
    </row>
    <row r="37" spans="6:19" ht="19">
      <c r="F37" s="26"/>
      <c r="G37" s="26"/>
      <c r="H37" s="26"/>
      <c r="I37" s="26"/>
      <c r="J37" s="26"/>
      <c r="K37" s="26"/>
      <c r="L37" s="26"/>
      <c r="M37" s="26"/>
      <c r="N37" s="26"/>
      <c r="O37" s="26"/>
      <c r="P37" s="26"/>
      <c r="Q37" s="26"/>
      <c r="R37" s="26"/>
      <c r="S37" s="26"/>
    </row>
    <row r="52" spans="29:29">
      <c r="AC52" s="12" t="s">
        <v>310</v>
      </c>
    </row>
  </sheetData>
  <mergeCells count="58">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A2:A10"/>
    <mergeCell ref="D2:D9"/>
    <mergeCell ref="G3:J4"/>
    <mergeCell ref="K3:N4"/>
    <mergeCell ref="H5:H9"/>
    <mergeCell ref="B2:B9"/>
    <mergeCell ref="C2:C9"/>
    <mergeCell ref="J5:J9"/>
    <mergeCell ref="L5:L9"/>
    <mergeCell ref="M5:M9"/>
    <mergeCell ref="O5:O9"/>
    <mergeCell ref="T5:T9"/>
    <mergeCell ref="Z3:Z5"/>
    <mergeCell ref="Q5:Q9"/>
    <mergeCell ref="AA3:AC5"/>
    <mergeCell ref="AC6:AC9"/>
    <mergeCell ref="Z6:Z9"/>
    <mergeCell ref="W3:W4"/>
    <mergeCell ref="X3:X4"/>
    <mergeCell ref="W6:W9"/>
    <mergeCell ref="X6:X9"/>
    <mergeCell ref="AK4:AK9"/>
    <mergeCell ref="AD3:AJ3"/>
    <mergeCell ref="AH6:AH9"/>
    <mergeCell ref="V5:V9"/>
    <mergeCell ref="AB6:AB9"/>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215900</xdr:colOff>
                    <xdr:row>16</xdr:row>
                    <xdr:rowOff>215900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558800</xdr:colOff>
                    <xdr:row>12</xdr:row>
                    <xdr:rowOff>234950</xdr:rowOff>
                  </from>
                  <to>
                    <xdr:col>4</xdr:col>
                    <xdr:colOff>311150</xdr:colOff>
                    <xdr:row>16</xdr:row>
                    <xdr:rowOff>215900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196850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292100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482600</xdr:colOff>
                    <xdr:row>17</xdr:row>
                    <xdr:rowOff>215900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292100</xdr:colOff>
                    <xdr:row>18</xdr:row>
                    <xdr:rowOff>25400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6350</xdr:rowOff>
                  </from>
                  <to>
                    <xdr:col>17</xdr:col>
                    <xdr:colOff>215900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234950</xdr:rowOff>
                  </from>
                  <to>
                    <xdr:col>8</xdr:col>
                    <xdr:colOff>25400</xdr:colOff>
                    <xdr:row>16</xdr:row>
                    <xdr:rowOff>215900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B1C7-9533-4A42-8BCC-7C30628132BB}">
  <sheetPr codeName="Sheet23">
    <tabColor theme="0"/>
    <pageSetUpPr fitToPage="1"/>
  </sheetPr>
  <dimension ref="A1:Q23"/>
  <sheetViews>
    <sheetView showGridLines="0" topLeftCell="B1" zoomScale="60" zoomScaleNormal="60" zoomScaleSheetLayoutView="100" workbookViewId="0">
      <selection activeCell="B3" sqref="B3:B4"/>
    </sheetView>
  </sheetViews>
  <sheetFormatPr defaultColWidth="9" defaultRowHeight="16" outlineLevelCol="1"/>
  <cols>
    <col min="1" max="1" width="2.6328125" style="278" hidden="1" customWidth="1" outlineLevel="1"/>
    <col min="2" max="2" width="8.6328125" style="278" customWidth="1" collapsed="1"/>
    <col min="3" max="3" width="8.6328125" style="278" customWidth="1"/>
    <col min="4" max="4" width="25.453125" style="278" customWidth="1"/>
    <col min="5" max="5" width="13.6328125" style="278" customWidth="1"/>
    <col min="6" max="6" width="30.90625" style="278" bestFit="1" customWidth="1"/>
    <col min="7" max="7" width="10.6328125" style="278" customWidth="1"/>
    <col min="8" max="8" width="10.90625" style="278" customWidth="1"/>
    <col min="9" max="10" width="11" style="278" customWidth="1"/>
    <col min="11" max="12" width="8.6328125" style="278" customWidth="1"/>
    <col min="13" max="13" width="10.453125" style="278" customWidth="1"/>
    <col min="14" max="14" width="8.6328125" style="278" customWidth="1"/>
    <col min="15" max="15" width="22.90625" style="278" customWidth="1"/>
    <col min="16" max="16" width="8.6328125" style="278" customWidth="1"/>
    <col min="17" max="17" width="13.08984375" style="278" customWidth="1"/>
    <col min="18" max="16384" width="9" style="278"/>
  </cols>
  <sheetData>
    <row r="1" spans="1:17">
      <c r="A1" s="278">
        <f>IF(COUNTA(B5:Q7)&lt;&gt;0,1,2)</f>
        <v>1</v>
      </c>
      <c r="B1" s="279" t="s">
        <v>610</v>
      </c>
    </row>
    <row r="2" spans="1:17">
      <c r="C2" s="280"/>
    </row>
    <row r="3" spans="1:17">
      <c r="B3" s="534" t="s">
        <v>609</v>
      </c>
      <c r="C3" s="534" t="s">
        <v>608</v>
      </c>
      <c r="D3" s="534" t="s">
        <v>607</v>
      </c>
      <c r="E3" s="534" t="s">
        <v>606</v>
      </c>
      <c r="F3" s="534" t="s">
        <v>605</v>
      </c>
      <c r="G3" s="534"/>
      <c r="H3" s="534" t="s">
        <v>604</v>
      </c>
      <c r="I3" s="534"/>
      <c r="J3" s="534" t="s">
        <v>603</v>
      </c>
      <c r="K3" s="534"/>
      <c r="L3" s="534"/>
      <c r="M3" s="534" t="s">
        <v>602</v>
      </c>
      <c r="N3" s="534" t="s">
        <v>601</v>
      </c>
      <c r="O3" s="534" t="s">
        <v>600</v>
      </c>
      <c r="P3" s="534" t="s">
        <v>599</v>
      </c>
      <c r="Q3" s="534" t="s">
        <v>598</v>
      </c>
    </row>
    <row r="4" spans="1:17" ht="32">
      <c r="B4" s="534"/>
      <c r="C4" s="534"/>
      <c r="D4" s="534"/>
      <c r="E4" s="534"/>
      <c r="F4" s="281" t="s">
        <v>597</v>
      </c>
      <c r="G4" s="281" t="s">
        <v>596</v>
      </c>
      <c r="H4" s="281" t="s">
        <v>597</v>
      </c>
      <c r="I4" s="281" t="s">
        <v>596</v>
      </c>
      <c r="J4" s="282" t="s">
        <v>595</v>
      </c>
      <c r="K4" s="282" t="s">
        <v>594</v>
      </c>
      <c r="L4" s="282" t="s">
        <v>593</v>
      </c>
      <c r="M4" s="534"/>
      <c r="N4" s="534"/>
      <c r="O4" s="534"/>
      <c r="P4" s="534"/>
      <c r="Q4" s="534"/>
    </row>
    <row r="5" spans="1:17" ht="64">
      <c r="B5" s="281">
        <v>1</v>
      </c>
      <c r="C5" s="283">
        <v>44708</v>
      </c>
      <c r="D5" s="281" t="s">
        <v>592</v>
      </c>
      <c r="E5" s="284" t="s">
        <v>591</v>
      </c>
      <c r="F5" s="284" t="s">
        <v>590</v>
      </c>
      <c r="G5" s="281" t="s">
        <v>577</v>
      </c>
      <c r="H5" s="281" t="s">
        <v>589</v>
      </c>
      <c r="I5" s="281" t="s">
        <v>583</v>
      </c>
      <c r="J5" s="281">
        <v>15</v>
      </c>
      <c r="K5" s="281">
        <v>24</v>
      </c>
      <c r="L5" s="281">
        <v>360</v>
      </c>
      <c r="M5" s="281" t="s">
        <v>574</v>
      </c>
      <c r="N5" s="284" t="s">
        <v>573</v>
      </c>
      <c r="O5" s="284" t="s">
        <v>572</v>
      </c>
      <c r="P5" s="285">
        <v>44721</v>
      </c>
      <c r="Q5" s="281" t="s">
        <v>588</v>
      </c>
    </row>
    <row r="6" spans="1:17" ht="80">
      <c r="B6" s="281">
        <v>2</v>
      </c>
      <c r="C6" s="283">
        <v>44768</v>
      </c>
      <c r="D6" s="281" t="s">
        <v>587</v>
      </c>
      <c r="E6" s="284" t="s">
        <v>586</v>
      </c>
      <c r="F6" s="284" t="s">
        <v>585</v>
      </c>
      <c r="G6" s="281" t="s">
        <v>577</v>
      </c>
      <c r="H6" s="281" t="s">
        <v>584</v>
      </c>
      <c r="I6" s="281" t="s">
        <v>583</v>
      </c>
      <c r="J6" s="281">
        <v>51</v>
      </c>
      <c r="K6" s="281">
        <v>23</v>
      </c>
      <c r="L6" s="281">
        <v>1173</v>
      </c>
      <c r="M6" s="281" t="s">
        <v>574</v>
      </c>
      <c r="N6" s="284" t="s">
        <v>582</v>
      </c>
      <c r="O6" s="284" t="s">
        <v>572</v>
      </c>
      <c r="P6" s="285">
        <v>44781</v>
      </c>
      <c r="Q6" s="281" t="s">
        <v>581</v>
      </c>
    </row>
    <row r="7" spans="1:17" ht="64">
      <c r="B7" s="281">
        <v>3</v>
      </c>
      <c r="C7" s="283">
        <v>44777</v>
      </c>
      <c r="D7" s="281" t="s">
        <v>580</v>
      </c>
      <c r="E7" s="284" t="s">
        <v>579</v>
      </c>
      <c r="F7" s="284" t="s">
        <v>578</v>
      </c>
      <c r="G7" s="281" t="s">
        <v>577</v>
      </c>
      <c r="H7" s="281" t="s">
        <v>576</v>
      </c>
      <c r="I7" s="281" t="s">
        <v>575</v>
      </c>
      <c r="J7" s="281">
        <v>30</v>
      </c>
      <c r="K7" s="281">
        <v>10</v>
      </c>
      <c r="L7" s="281">
        <v>300</v>
      </c>
      <c r="M7" s="281" t="s">
        <v>574</v>
      </c>
      <c r="N7" s="284" t="s">
        <v>573</v>
      </c>
      <c r="O7" s="284" t="s">
        <v>572</v>
      </c>
      <c r="P7" s="285">
        <v>44791</v>
      </c>
      <c r="Q7" s="281" t="s">
        <v>571</v>
      </c>
    </row>
    <row r="8" spans="1:17" ht="30.15" customHeight="1">
      <c r="B8" s="535" t="s">
        <v>570</v>
      </c>
      <c r="C8" s="536"/>
      <c r="D8" s="286"/>
      <c r="E8" s="281"/>
      <c r="F8" s="287"/>
      <c r="G8" s="287"/>
      <c r="H8" s="286"/>
      <c r="I8" s="286"/>
      <c r="J8" s="288" t="str">
        <f>IF(AND(OR(ISBLANK(J5),ISTEXT(J5))=TRUE,OR(ISBLANK(J7),ISTEXT(J7))=TRUE),"",CONCATENATE(SUM(J5:J7),"㎥"))</f>
        <v>96㎥</v>
      </c>
      <c r="K8" s="289" t="str">
        <f>IF(AND(OR(ISBLANK(K5),ISTEXT(K5))=TRUE,OR(ISBLANK(K7),ISTEXT(K7))=TRUE),"",CONCATENATE(SUM(K5:K7),"時間"))</f>
        <v>57時間</v>
      </c>
      <c r="L8" s="288" t="str">
        <f>IF(AND(OR(ISBLANK(L5),ISTEXT(L5))=TRUE,OR(ISBLANK(L7),ISTEXT(L7))=TRUE),"",CONCATENATE(SUM(L5:L7),"㎥"))</f>
        <v>1833㎥</v>
      </c>
      <c r="M8" s="287"/>
      <c r="N8" s="287"/>
      <c r="O8" s="287"/>
      <c r="P8" s="287"/>
      <c r="Q8" s="287"/>
    </row>
    <row r="23" spans="7:7">
      <c r="G23" s="278" t="s">
        <v>569</v>
      </c>
    </row>
  </sheetData>
  <sheetProtection formatCells="0" insertColumns="0" insertRows="0"/>
  <mergeCells count="13">
    <mergeCell ref="H3:I3"/>
    <mergeCell ref="J3:L3"/>
    <mergeCell ref="Q3:Q4"/>
    <mergeCell ref="M3:M4"/>
    <mergeCell ref="N3:N4"/>
    <mergeCell ref="O3:O4"/>
    <mergeCell ref="P3:P4"/>
    <mergeCell ref="E3:E4"/>
    <mergeCell ref="F3:G3"/>
    <mergeCell ref="B8:C8"/>
    <mergeCell ref="B3:B4"/>
    <mergeCell ref="C3:C4"/>
    <mergeCell ref="D3:D4"/>
  </mergeCells>
  <phoneticPr fontId="4"/>
  <pageMargins left="0.7" right="0.7" top="0.75" bottom="0.75" header="0.3" footer="0.3"/>
  <pageSetup paperSize="9" scale="6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6344E-57AD-43EB-B1E0-A884FCBBA8BC}">
  <sheetPr codeName="Sheet26">
    <tabColor theme="0"/>
    <pageSetUpPr fitToPage="1"/>
  </sheetPr>
  <dimension ref="A1:L12"/>
  <sheetViews>
    <sheetView showGridLines="0" topLeftCell="B1" zoomScale="70" zoomScaleNormal="70" zoomScaleSheetLayoutView="100" workbookViewId="0">
      <selection activeCell="C6" sqref="C6"/>
    </sheetView>
  </sheetViews>
  <sheetFormatPr defaultColWidth="9" defaultRowHeight="16" outlineLevelCol="1"/>
  <cols>
    <col min="1" max="1" width="2.6328125" style="218" hidden="1" customWidth="1" outlineLevel="1"/>
    <col min="2" max="2" width="15.453125" style="219" customWidth="1" collapsed="1"/>
    <col min="3" max="4" width="15.6328125" style="220" customWidth="1"/>
    <col min="5" max="5" width="21.7265625" style="218" bestFit="1" customWidth="1"/>
    <col min="6" max="6" width="20.453125" style="218" customWidth="1"/>
    <col min="7" max="8" width="23.6328125" style="218" customWidth="1"/>
    <col min="9" max="9" width="15.6328125" style="220" customWidth="1"/>
    <col min="10" max="10" width="15.6328125" style="219" customWidth="1"/>
    <col min="11" max="16384" width="9" style="218"/>
  </cols>
  <sheetData>
    <row r="1" spans="1:12">
      <c r="A1" s="218">
        <f>IF(COUNTA(B5:J8)&lt;&gt;0,1,2)</f>
        <v>1</v>
      </c>
      <c r="B1" s="234" t="s">
        <v>649</v>
      </c>
      <c r="C1" s="217"/>
      <c r="D1" s="217"/>
      <c r="E1" s="216"/>
      <c r="F1" s="216"/>
      <c r="G1" s="216"/>
      <c r="H1" s="216"/>
      <c r="I1" s="217"/>
      <c r="J1" s="222"/>
      <c r="K1" s="216"/>
    </row>
    <row r="2" spans="1:12">
      <c r="B2" s="222"/>
      <c r="C2" s="222"/>
      <c r="D2" s="217"/>
      <c r="E2" s="216"/>
      <c r="F2" s="216"/>
      <c r="G2" s="216"/>
      <c r="H2" s="216"/>
      <c r="I2" s="217"/>
      <c r="J2" s="222"/>
      <c r="K2" s="216"/>
    </row>
    <row r="3" spans="1:12" ht="16.5" customHeight="1">
      <c r="B3" s="537" t="s">
        <v>648</v>
      </c>
      <c r="C3" s="537" t="s">
        <v>608</v>
      </c>
      <c r="D3" s="537" t="s">
        <v>647</v>
      </c>
      <c r="E3" s="537" t="s">
        <v>646</v>
      </c>
      <c r="F3" s="537" t="s">
        <v>645</v>
      </c>
      <c r="G3" s="537" t="s">
        <v>644</v>
      </c>
      <c r="H3" s="537"/>
      <c r="I3" s="537" t="s">
        <v>643</v>
      </c>
      <c r="J3" s="537" t="s">
        <v>642</v>
      </c>
      <c r="K3" s="216"/>
    </row>
    <row r="4" spans="1:12" ht="16.5" customHeight="1">
      <c r="B4" s="537"/>
      <c r="C4" s="537"/>
      <c r="D4" s="537"/>
      <c r="E4" s="537"/>
      <c r="F4" s="537"/>
      <c r="G4" s="233" t="s">
        <v>641</v>
      </c>
      <c r="H4" s="233" t="s">
        <v>640</v>
      </c>
      <c r="I4" s="537"/>
      <c r="J4" s="537"/>
      <c r="K4" s="216"/>
    </row>
    <row r="5" spans="1:12" s="223" customFormat="1" ht="39.65" customHeight="1">
      <c r="B5" s="227" t="s">
        <v>639</v>
      </c>
      <c r="C5" s="226">
        <v>44677</v>
      </c>
      <c r="D5" s="226">
        <v>44677</v>
      </c>
      <c r="E5" s="232" t="s">
        <v>638</v>
      </c>
      <c r="F5" s="231" t="s">
        <v>637</v>
      </c>
      <c r="G5" s="230" t="s">
        <v>636</v>
      </c>
      <c r="H5" s="230" t="s">
        <v>635</v>
      </c>
      <c r="I5" s="226">
        <v>44652</v>
      </c>
      <c r="J5" s="230" t="s">
        <v>634</v>
      </c>
      <c r="K5" s="224"/>
    </row>
    <row r="6" spans="1:12" s="223" customFormat="1" ht="39.65" customHeight="1">
      <c r="B6" s="227" t="s">
        <v>633</v>
      </c>
      <c r="C6" s="226">
        <v>44692</v>
      </c>
      <c r="D6" s="226">
        <v>44692</v>
      </c>
      <c r="E6" s="232" t="s">
        <v>632</v>
      </c>
      <c r="F6" s="231" t="s">
        <v>631</v>
      </c>
      <c r="G6" s="230" t="s">
        <v>630</v>
      </c>
      <c r="H6" s="230" t="s">
        <v>629</v>
      </c>
      <c r="I6" s="226">
        <v>44652</v>
      </c>
      <c r="J6" s="230" t="s">
        <v>623</v>
      </c>
      <c r="K6" s="224"/>
    </row>
    <row r="7" spans="1:12" s="223" customFormat="1" ht="39.65" customHeight="1">
      <c r="B7" s="227" t="s">
        <v>628</v>
      </c>
      <c r="C7" s="226">
        <v>44726</v>
      </c>
      <c r="D7" s="226">
        <v>44726</v>
      </c>
      <c r="E7" s="232" t="s">
        <v>627</v>
      </c>
      <c r="F7" s="231" t="s">
        <v>626</v>
      </c>
      <c r="G7" s="230" t="s">
        <v>625</v>
      </c>
      <c r="H7" s="230" t="s">
        <v>624</v>
      </c>
      <c r="I7" s="226">
        <v>44652</v>
      </c>
      <c r="J7" s="230" t="s">
        <v>623</v>
      </c>
      <c r="K7" s="224"/>
    </row>
    <row r="8" spans="1:12" s="223" customFormat="1" ht="30.15" customHeight="1">
      <c r="B8" s="227" t="s">
        <v>622</v>
      </c>
      <c r="C8" s="226">
        <v>44937</v>
      </c>
      <c r="D8" s="226">
        <v>44937</v>
      </c>
      <c r="E8" s="225" t="s">
        <v>621</v>
      </c>
      <c r="F8" s="229" t="s">
        <v>620</v>
      </c>
      <c r="G8" s="225" t="s">
        <v>619</v>
      </c>
      <c r="H8" s="225" t="s">
        <v>618</v>
      </c>
      <c r="I8" s="226">
        <v>44770</v>
      </c>
      <c r="J8" s="228" t="s">
        <v>617</v>
      </c>
      <c r="K8" s="224"/>
    </row>
    <row r="9" spans="1:12" s="223" customFormat="1" ht="30.15" customHeight="1">
      <c r="B9" s="227" t="s">
        <v>616</v>
      </c>
      <c r="C9" s="226">
        <v>44937</v>
      </c>
      <c r="D9" s="226">
        <v>44974</v>
      </c>
      <c r="E9" s="225" t="s">
        <v>615</v>
      </c>
      <c r="F9" s="225" t="s">
        <v>614</v>
      </c>
      <c r="G9" s="225" t="s">
        <v>613</v>
      </c>
      <c r="H9" s="225" t="s">
        <v>612</v>
      </c>
      <c r="I9" s="226">
        <v>44615</v>
      </c>
      <c r="J9" s="225" t="s">
        <v>611</v>
      </c>
      <c r="K9" s="224"/>
    </row>
    <row r="10" spans="1:12">
      <c r="B10" s="222"/>
      <c r="C10" s="217"/>
      <c r="D10" s="217"/>
      <c r="E10" s="216"/>
      <c r="F10" s="216"/>
      <c r="G10" s="216"/>
      <c r="H10" s="216"/>
      <c r="I10" s="217"/>
      <c r="J10" s="222"/>
      <c r="K10" s="216"/>
    </row>
    <row r="12" spans="1:12">
      <c r="L12" s="221"/>
    </row>
  </sheetData>
  <sheetProtection formatCells="0" insertColumns="0" insertRows="0"/>
  <mergeCells count="8">
    <mergeCell ref="I3:I4"/>
    <mergeCell ref="J3:J4"/>
    <mergeCell ref="B3:B4"/>
    <mergeCell ref="C3:C4"/>
    <mergeCell ref="D3:D4"/>
    <mergeCell ref="E3:E4"/>
    <mergeCell ref="F3:F4"/>
    <mergeCell ref="G3:H3"/>
  </mergeCells>
  <phoneticPr fontId="4"/>
  <pageMargins left="0.7" right="0.7" top="0.75" bottom="0.75" header="0.3" footer="0.3"/>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29959-E7E9-4539-9B06-D591FF7226E4}">
  <sheetPr codeName="Sheet28">
    <tabColor theme="0"/>
    <pageSetUpPr fitToPage="1"/>
  </sheetPr>
  <dimension ref="A1:L9"/>
  <sheetViews>
    <sheetView showGridLines="0" topLeftCell="B1" zoomScale="70" zoomScaleNormal="70" zoomScaleSheetLayoutView="100" workbookViewId="0">
      <selection activeCell="B2" sqref="B2"/>
    </sheetView>
  </sheetViews>
  <sheetFormatPr defaultColWidth="9" defaultRowHeight="16" outlineLevelCol="1"/>
  <cols>
    <col min="1" max="1" width="2.6328125" style="218" hidden="1" customWidth="1" outlineLevel="1"/>
    <col min="2" max="2" width="10.90625" style="218" customWidth="1" collapsed="1"/>
    <col min="3" max="3" width="12.7265625" style="218" bestFit="1" customWidth="1"/>
    <col min="4" max="4" width="16.08984375" style="218" bestFit="1" customWidth="1"/>
    <col min="5" max="5" width="21.7265625" style="218" bestFit="1" customWidth="1"/>
    <col min="6" max="6" width="19" style="218" customWidth="1"/>
    <col min="7" max="7" width="16.08984375" style="218" bestFit="1" customWidth="1"/>
    <col min="8" max="8" width="15.6328125" style="218" customWidth="1"/>
    <col min="9" max="9" width="29.453125" style="218" bestFit="1" customWidth="1"/>
    <col min="10" max="16384" width="9" style="218"/>
  </cols>
  <sheetData>
    <row r="1" spans="1:12">
      <c r="A1" s="218">
        <f>IF(COUNTA(B4:I5)&lt;&gt;0,1,2)</f>
        <v>1</v>
      </c>
      <c r="B1" s="234" t="s">
        <v>659</v>
      </c>
      <c r="C1" s="216"/>
      <c r="D1" s="216"/>
      <c r="E1" s="216"/>
      <c r="F1" s="216"/>
      <c r="G1" s="216"/>
      <c r="H1" s="216"/>
      <c r="I1" s="216"/>
      <c r="J1" s="216"/>
    </row>
    <row r="2" spans="1:12">
      <c r="B2" s="216"/>
      <c r="C2" s="222"/>
      <c r="D2" s="216"/>
      <c r="E2" s="216"/>
      <c r="F2" s="216"/>
      <c r="G2" s="216"/>
      <c r="I2" s="216"/>
      <c r="J2" s="216"/>
    </row>
    <row r="3" spans="1:12" ht="28.5" customHeight="1">
      <c r="B3" s="242" t="s">
        <v>658</v>
      </c>
      <c r="C3" s="241" t="s">
        <v>648</v>
      </c>
      <c r="D3" s="241" t="s">
        <v>608</v>
      </c>
      <c r="E3" s="241" t="s">
        <v>646</v>
      </c>
      <c r="F3" s="241" t="s">
        <v>657</v>
      </c>
      <c r="G3" s="241" t="s">
        <v>647</v>
      </c>
      <c r="H3" s="241" t="s">
        <v>656</v>
      </c>
      <c r="I3" s="241" t="s">
        <v>655</v>
      </c>
      <c r="J3" s="216"/>
    </row>
    <row r="4" spans="1:12" ht="30.15" customHeight="1">
      <c r="B4" s="240">
        <v>1</v>
      </c>
      <c r="C4" s="239" t="s">
        <v>633</v>
      </c>
      <c r="D4" s="237">
        <v>44692</v>
      </c>
      <c r="E4" s="238" t="s">
        <v>654</v>
      </c>
      <c r="F4" s="236" t="s">
        <v>631</v>
      </c>
      <c r="G4" s="237">
        <v>44692</v>
      </c>
      <c r="H4" s="237">
        <v>44458</v>
      </c>
      <c r="I4" s="236" t="s">
        <v>653</v>
      </c>
      <c r="J4" s="216"/>
    </row>
    <row r="5" spans="1:12" s="223" customFormat="1" ht="30.15" customHeight="1">
      <c r="B5" s="235">
        <v>2</v>
      </c>
      <c r="C5" s="227" t="s">
        <v>616</v>
      </c>
      <c r="D5" s="226">
        <v>44974</v>
      </c>
      <c r="E5" s="229" t="s">
        <v>652</v>
      </c>
      <c r="F5" s="229" t="s">
        <v>651</v>
      </c>
      <c r="G5" s="226">
        <v>44974</v>
      </c>
      <c r="H5" s="226">
        <v>44974</v>
      </c>
      <c r="I5" s="229" t="s">
        <v>650</v>
      </c>
      <c r="J5" s="224"/>
    </row>
    <row r="6" spans="1:12">
      <c r="B6" s="216"/>
      <c r="C6" s="216"/>
      <c r="D6" s="216"/>
      <c r="E6" s="216"/>
      <c r="F6" s="216"/>
      <c r="G6" s="216"/>
      <c r="H6" s="216"/>
      <c r="I6" s="216"/>
      <c r="J6" s="216"/>
    </row>
    <row r="9" spans="1:12">
      <c r="L9" s="221"/>
    </row>
  </sheetData>
  <sheetProtection formatCells="0" insertColumns="0" insertRows="0"/>
  <phoneticPr fontId="4"/>
  <pageMargins left="0.7" right="0.7" top="0.75" bottom="0.75" header="0.3" footer="0.3"/>
  <pageSetup paperSize="9" scale="8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8EF5F-DB72-44E6-B870-653569F2D0C3}">
  <sheetPr codeName="Sheet54">
    <tabColor theme="0"/>
    <pageSetUpPr fitToPage="1"/>
  </sheetPr>
  <dimension ref="A1:T17"/>
  <sheetViews>
    <sheetView showGridLines="0" topLeftCell="B1" zoomScale="70" zoomScaleNormal="70" zoomScaleSheetLayoutView="100" workbookViewId="0">
      <selection activeCell="B1" sqref="B1"/>
    </sheetView>
  </sheetViews>
  <sheetFormatPr defaultColWidth="9" defaultRowHeight="12" outlineLevelCol="1"/>
  <cols>
    <col min="1" max="1" width="2.6328125" style="290" hidden="1" customWidth="1" outlineLevel="1"/>
    <col min="2" max="2" width="10.6328125" style="290" customWidth="1" collapsed="1"/>
    <col min="3" max="3" width="9.6328125" style="290" customWidth="1"/>
    <col min="4" max="4" width="10.6328125" style="290" customWidth="1"/>
    <col min="5" max="5" width="17.26953125" style="290" customWidth="1"/>
    <col min="6" max="17" width="8.08984375" style="290" customWidth="1"/>
    <col min="18" max="18" width="11.90625" style="290" customWidth="1"/>
    <col min="19" max="19" width="8.6328125" style="290" customWidth="1"/>
    <col min="20" max="16384" width="9" style="290"/>
  </cols>
  <sheetData>
    <row r="1" spans="1:20" ht="16">
      <c r="A1" s="290">
        <f>IF(COUNTA(B5,F5:Q6,#REF!,F11:Q12,F14:Q15)&lt;&gt;0,1,2)</f>
        <v>1</v>
      </c>
      <c r="B1" s="279" t="s">
        <v>675</v>
      </c>
    </row>
    <row r="2" spans="1:20" ht="12.5" thickBot="1">
      <c r="C2" s="291"/>
    </row>
    <row r="3" spans="1:20">
      <c r="B3" s="544" t="s">
        <v>674</v>
      </c>
      <c r="C3" s="546" t="s">
        <v>673</v>
      </c>
      <c r="D3" s="547" t="s">
        <v>672</v>
      </c>
      <c r="E3" s="292"/>
      <c r="F3" s="552" t="s">
        <v>671</v>
      </c>
      <c r="G3" s="553"/>
      <c r="H3" s="553"/>
      <c r="I3" s="553"/>
      <c r="J3" s="553"/>
      <c r="K3" s="553"/>
      <c r="L3" s="553"/>
      <c r="M3" s="553"/>
      <c r="N3" s="553"/>
      <c r="O3" s="553"/>
      <c r="P3" s="553"/>
      <c r="Q3" s="553"/>
      <c r="R3" s="554" t="s">
        <v>670</v>
      </c>
      <c r="S3" s="550" t="s">
        <v>669</v>
      </c>
      <c r="T3" s="538" t="s">
        <v>668</v>
      </c>
    </row>
    <row r="4" spans="1:20">
      <c r="B4" s="545"/>
      <c r="C4" s="546"/>
      <c r="D4" s="547"/>
      <c r="E4" s="292"/>
      <c r="F4" s="293">
        <v>1</v>
      </c>
      <c r="G4" s="293">
        <v>2</v>
      </c>
      <c r="H4" s="293">
        <v>3</v>
      </c>
      <c r="I4" s="293">
        <v>4</v>
      </c>
      <c r="J4" s="293">
        <v>5</v>
      </c>
      <c r="K4" s="293">
        <v>6</v>
      </c>
      <c r="L4" s="293">
        <v>7</v>
      </c>
      <c r="M4" s="293">
        <v>8</v>
      </c>
      <c r="N4" s="293">
        <v>9</v>
      </c>
      <c r="O4" s="293">
        <v>10</v>
      </c>
      <c r="P4" s="293">
        <v>11</v>
      </c>
      <c r="Q4" s="294">
        <v>12</v>
      </c>
      <c r="R4" s="555"/>
      <c r="S4" s="551"/>
      <c r="T4" s="538"/>
    </row>
    <row r="5" spans="1:20" ht="18.75" customHeight="1">
      <c r="B5" s="539" t="s">
        <v>509</v>
      </c>
      <c r="C5" s="541">
        <v>0</v>
      </c>
      <c r="D5" s="541">
        <v>0</v>
      </c>
      <c r="E5" s="295" t="s">
        <v>664</v>
      </c>
      <c r="F5" s="296">
        <v>0</v>
      </c>
      <c r="G5" s="296">
        <v>0</v>
      </c>
      <c r="H5" s="296">
        <v>0</v>
      </c>
      <c r="I5" s="297">
        <v>0</v>
      </c>
      <c r="J5" s="296">
        <v>0</v>
      </c>
      <c r="K5" s="296">
        <v>0</v>
      </c>
      <c r="L5" s="296">
        <v>0</v>
      </c>
      <c r="M5" s="296">
        <v>0</v>
      </c>
      <c r="N5" s="296">
        <v>0</v>
      </c>
      <c r="O5" s="296">
        <v>0</v>
      </c>
      <c r="P5" s="296">
        <v>0</v>
      </c>
      <c r="Q5" s="298">
        <v>0</v>
      </c>
      <c r="R5" s="299" t="str">
        <f>IF(AND(COUNT(F5:Q5)=COUNT(F6:Q6),SUM(F5:Q5)&lt;&gt;0),SUM(F5:Q5),"")</f>
        <v/>
      </c>
      <c r="S5" s="300" t="str">
        <f>IF(AND(R5="",R6=""),"",R5/R6)</f>
        <v/>
      </c>
      <c r="T5" s="301"/>
    </row>
    <row r="6" spans="1:20" ht="18.75" customHeight="1">
      <c r="B6" s="540"/>
      <c r="C6" s="542"/>
      <c r="D6" s="542"/>
      <c r="E6" s="302" t="s">
        <v>663</v>
      </c>
      <c r="F6" s="303">
        <v>0</v>
      </c>
      <c r="G6" s="303">
        <v>0</v>
      </c>
      <c r="H6" s="303">
        <v>0</v>
      </c>
      <c r="I6" s="303">
        <v>0</v>
      </c>
      <c r="J6" s="303">
        <v>0</v>
      </c>
      <c r="K6" s="303">
        <v>0</v>
      </c>
      <c r="L6" s="303">
        <v>0</v>
      </c>
      <c r="M6" s="303">
        <v>0</v>
      </c>
      <c r="N6" s="303">
        <v>0</v>
      </c>
      <c r="O6" s="303">
        <v>0</v>
      </c>
      <c r="P6" s="303">
        <v>0</v>
      </c>
      <c r="Q6" s="304">
        <v>0</v>
      </c>
      <c r="R6" s="305" t="str">
        <f>IF(AND(COUNT(F5:Q5)=COUNT(F6:Q6),SUM(F6:Q6)&lt;&gt;0),SUM(F6:Q6),"")</f>
        <v/>
      </c>
      <c r="S6" s="249"/>
      <c r="T6" s="252"/>
    </row>
    <row r="7" spans="1:20" ht="18.75" customHeight="1" thickBot="1">
      <c r="B7" s="306" t="s">
        <v>662</v>
      </c>
      <c r="C7" s="543"/>
      <c r="D7" s="543"/>
      <c r="E7" s="307" t="s">
        <v>661</v>
      </c>
      <c r="F7" s="308">
        <f t="shared" ref="F7:Q7" si="0">IF(AND(F5="",F6=""),"",IF(AND(F5=0,F6=0),0,F5/F6))</f>
        <v>0</v>
      </c>
      <c r="G7" s="308">
        <f t="shared" si="0"/>
        <v>0</v>
      </c>
      <c r="H7" s="308">
        <f t="shared" si="0"/>
        <v>0</v>
      </c>
      <c r="I7" s="308">
        <f t="shared" si="0"/>
        <v>0</v>
      </c>
      <c r="J7" s="308">
        <f t="shared" si="0"/>
        <v>0</v>
      </c>
      <c r="K7" s="308">
        <f t="shared" si="0"/>
        <v>0</v>
      </c>
      <c r="L7" s="308">
        <f t="shared" si="0"/>
        <v>0</v>
      </c>
      <c r="M7" s="308">
        <f t="shared" si="0"/>
        <v>0</v>
      </c>
      <c r="N7" s="308">
        <f t="shared" si="0"/>
        <v>0</v>
      </c>
      <c r="O7" s="308">
        <f t="shared" si="0"/>
        <v>0</v>
      </c>
      <c r="P7" s="308">
        <f t="shared" si="0"/>
        <v>0</v>
      </c>
      <c r="Q7" s="309">
        <f t="shared" si="0"/>
        <v>0</v>
      </c>
      <c r="R7" s="255"/>
      <c r="S7" s="254"/>
      <c r="T7" s="253"/>
    </row>
    <row r="8" spans="1:20" ht="18.75" customHeight="1" thickTop="1">
      <c r="B8" s="540" t="s">
        <v>538</v>
      </c>
      <c r="C8" s="542">
        <v>60</v>
      </c>
      <c r="D8" s="556">
        <v>60</v>
      </c>
      <c r="E8" s="310" t="s">
        <v>664</v>
      </c>
      <c r="F8" s="303">
        <v>213770.26</v>
      </c>
      <c r="G8" s="303">
        <v>192998.13999999998</v>
      </c>
      <c r="H8" s="303">
        <v>227083.5</v>
      </c>
      <c r="I8" s="303">
        <v>217824.46000000002</v>
      </c>
      <c r="J8" s="303">
        <v>203992</v>
      </c>
      <c r="K8" s="303">
        <v>224002.14</v>
      </c>
      <c r="L8" s="303">
        <v>228330.5</v>
      </c>
      <c r="M8" s="303">
        <v>224200.02000000002</v>
      </c>
      <c r="N8" s="303">
        <v>224397.7</v>
      </c>
      <c r="O8" s="303">
        <v>220463.78</v>
      </c>
      <c r="P8" s="303">
        <v>222876.6</v>
      </c>
      <c r="Q8" s="304">
        <v>213367.75999999998</v>
      </c>
      <c r="R8" s="311">
        <f>IF(AND(COUNT(F8:Q8)=COUNT(F9:Q9),SUM(F8:Q8)&lt;&gt;0),SUM(F8:Q8),"")</f>
        <v>2613306.86</v>
      </c>
      <c r="S8" s="312">
        <f>IF(AND(R8="",R9=""),"",R8/R9)</f>
        <v>233.14362208939244</v>
      </c>
      <c r="T8" s="313">
        <v>250.8</v>
      </c>
    </row>
    <row r="9" spans="1:20" ht="18.75" customHeight="1">
      <c r="B9" s="540"/>
      <c r="C9" s="542"/>
      <c r="D9" s="542"/>
      <c r="E9" s="302" t="s">
        <v>663</v>
      </c>
      <c r="F9" s="303">
        <v>929</v>
      </c>
      <c r="G9" s="303">
        <v>850</v>
      </c>
      <c r="H9" s="303">
        <v>967</v>
      </c>
      <c r="I9" s="303">
        <v>939</v>
      </c>
      <c r="J9" s="303">
        <v>915</v>
      </c>
      <c r="K9" s="303">
        <v>953</v>
      </c>
      <c r="L9" s="303">
        <v>945</v>
      </c>
      <c r="M9" s="303">
        <v>932</v>
      </c>
      <c r="N9" s="303">
        <v>930</v>
      </c>
      <c r="O9" s="303">
        <v>953</v>
      </c>
      <c r="P9" s="303">
        <v>942</v>
      </c>
      <c r="Q9" s="304">
        <v>954</v>
      </c>
      <c r="R9" s="305">
        <f>IF(AND(COUNT(F8:Q8)=COUNT(F9:Q9),SUM(F9:Q9)&lt;&gt;0),SUM(F9:Q9),"")</f>
        <v>11209</v>
      </c>
      <c r="S9" s="249"/>
      <c r="T9" s="252"/>
    </row>
    <row r="10" spans="1:20" ht="18.75" customHeight="1" thickBot="1">
      <c r="B10" s="306" t="s">
        <v>662</v>
      </c>
      <c r="C10" s="543"/>
      <c r="D10" s="543"/>
      <c r="E10" s="307" t="s">
        <v>661</v>
      </c>
      <c r="F10" s="314">
        <f t="shared" ref="F10:Q10" si="1">IF(AND(F8="",F9=""),"",IF(AND(F8=0,F9=0),0,F8/F9))</f>
        <v>230.10792249730895</v>
      </c>
      <c r="G10" s="314">
        <f t="shared" si="1"/>
        <v>227.05663529411763</v>
      </c>
      <c r="H10" s="314">
        <f t="shared" si="1"/>
        <v>234.8329886246122</v>
      </c>
      <c r="I10" s="314">
        <f t="shared" si="1"/>
        <v>231.9749307774228</v>
      </c>
      <c r="J10" s="314">
        <f t="shared" si="1"/>
        <v>222.94207650273225</v>
      </c>
      <c r="K10" s="314">
        <f t="shared" si="1"/>
        <v>235.04946484784892</v>
      </c>
      <c r="L10" s="314">
        <f t="shared" si="1"/>
        <v>241.61957671957671</v>
      </c>
      <c r="M10" s="314">
        <f t="shared" si="1"/>
        <v>240.55796137339058</v>
      </c>
      <c r="N10" s="314">
        <f t="shared" si="1"/>
        <v>241.28784946236561</v>
      </c>
      <c r="O10" s="314">
        <f t="shared" si="1"/>
        <v>231.33660020986358</v>
      </c>
      <c r="P10" s="314">
        <f t="shared" si="1"/>
        <v>236.59936305732484</v>
      </c>
      <c r="Q10" s="315">
        <f t="shared" si="1"/>
        <v>223.6559329140461</v>
      </c>
      <c r="R10" s="248"/>
      <c r="S10" s="247"/>
      <c r="T10" s="253"/>
    </row>
    <row r="11" spans="1:20" ht="18.75" customHeight="1" thickTop="1">
      <c r="B11" s="540" t="s">
        <v>667</v>
      </c>
      <c r="C11" s="549" t="s">
        <v>666</v>
      </c>
      <c r="D11" s="549" t="s">
        <v>666</v>
      </c>
      <c r="E11" s="316" t="s">
        <v>664</v>
      </c>
      <c r="F11" s="303">
        <v>21916.799999999999</v>
      </c>
      <c r="G11" s="303">
        <v>25404.1</v>
      </c>
      <c r="H11" s="303">
        <v>30472.9</v>
      </c>
      <c r="I11" s="303">
        <v>29999.8</v>
      </c>
      <c r="J11" s="303">
        <v>25832.5</v>
      </c>
      <c r="K11" s="303">
        <v>30944</v>
      </c>
      <c r="L11" s="303">
        <v>30219.200000000001</v>
      </c>
      <c r="M11" s="303">
        <v>28125.4</v>
      </c>
      <c r="N11" s="303">
        <v>27112.1</v>
      </c>
      <c r="O11" s="303">
        <v>28232.2</v>
      </c>
      <c r="P11" s="303">
        <v>27762</v>
      </c>
      <c r="Q11" s="304">
        <v>27902.6</v>
      </c>
      <c r="R11" s="311">
        <f>IF(AND(COUNT(F11:Q11)=COUNT(F12:Q12),SUM(F11:Q11)&lt;&gt;0),SUM(F11:Q11),"")</f>
        <v>333923.59999999998</v>
      </c>
      <c r="S11" s="312">
        <f>IF(AND(R11="",R12=""),"",R11/R12)</f>
        <v>102.27369065849923</v>
      </c>
      <c r="T11" s="317">
        <v>86.6</v>
      </c>
    </row>
    <row r="12" spans="1:20" ht="18.75" customHeight="1">
      <c r="B12" s="540"/>
      <c r="C12" s="540"/>
      <c r="D12" s="540"/>
      <c r="E12" s="302" t="s">
        <v>663</v>
      </c>
      <c r="F12" s="303">
        <v>247</v>
      </c>
      <c r="G12" s="303">
        <v>245</v>
      </c>
      <c r="H12" s="303">
        <v>274</v>
      </c>
      <c r="I12" s="303">
        <v>268</v>
      </c>
      <c r="J12" s="303">
        <v>249</v>
      </c>
      <c r="K12" s="303">
        <v>272</v>
      </c>
      <c r="L12" s="303">
        <v>269</v>
      </c>
      <c r="M12" s="303">
        <v>268</v>
      </c>
      <c r="N12" s="303">
        <v>288</v>
      </c>
      <c r="O12" s="303">
        <v>297</v>
      </c>
      <c r="P12" s="303">
        <v>293</v>
      </c>
      <c r="Q12" s="304">
        <v>295</v>
      </c>
      <c r="R12" s="305">
        <f>IF(AND(COUNT(F11:Q11)=COUNT(F12:Q12),SUM(F12:Q12)&lt;&gt;0),SUM(F12:Q12),"")</f>
        <v>3265</v>
      </c>
      <c r="S12" s="249"/>
      <c r="T12" s="252"/>
    </row>
    <row r="13" spans="1:20" ht="18.75" customHeight="1" thickBot="1">
      <c r="B13" s="306" t="s">
        <v>662</v>
      </c>
      <c r="C13" s="548"/>
      <c r="D13" s="548"/>
      <c r="E13" s="307" t="s">
        <v>661</v>
      </c>
      <c r="F13" s="314">
        <f t="shared" ref="F13:Q13" si="2">IF(AND(F11="",F12=""),"",IF(AND(F11=0,F12=0),0,F11/F12))</f>
        <v>88.731983805668008</v>
      </c>
      <c r="G13" s="314">
        <f t="shared" si="2"/>
        <v>103.69020408163264</v>
      </c>
      <c r="H13" s="314">
        <f t="shared" si="2"/>
        <v>111.21496350364964</v>
      </c>
      <c r="I13" s="314">
        <f t="shared" si="2"/>
        <v>111.93955223880597</v>
      </c>
      <c r="J13" s="314">
        <f t="shared" si="2"/>
        <v>103.74497991967871</v>
      </c>
      <c r="K13" s="314">
        <f t="shared" si="2"/>
        <v>113.76470588235294</v>
      </c>
      <c r="L13" s="314">
        <f t="shared" si="2"/>
        <v>112.33903345724907</v>
      </c>
      <c r="M13" s="314">
        <f t="shared" si="2"/>
        <v>104.9455223880597</v>
      </c>
      <c r="N13" s="314">
        <f t="shared" si="2"/>
        <v>94.139236111111103</v>
      </c>
      <c r="O13" s="314">
        <f t="shared" si="2"/>
        <v>95.057912457912465</v>
      </c>
      <c r="P13" s="314">
        <f t="shared" si="2"/>
        <v>94.750853242320815</v>
      </c>
      <c r="Q13" s="315">
        <f t="shared" si="2"/>
        <v>94.585084745762714</v>
      </c>
      <c r="R13" s="251"/>
      <c r="S13" s="250"/>
      <c r="T13" s="246"/>
    </row>
    <row r="14" spans="1:20" ht="18.75" customHeight="1" thickTop="1">
      <c r="B14" s="540" t="s">
        <v>542</v>
      </c>
      <c r="C14" s="540" t="s">
        <v>665</v>
      </c>
      <c r="D14" s="549" t="s">
        <v>665</v>
      </c>
      <c r="E14" s="310" t="s">
        <v>664</v>
      </c>
      <c r="F14" s="303">
        <v>18012</v>
      </c>
      <c r="G14" s="303">
        <v>19652</v>
      </c>
      <c r="H14" s="303">
        <v>15706</v>
      </c>
      <c r="I14" s="303">
        <v>14545</v>
      </c>
      <c r="J14" s="303">
        <v>15020</v>
      </c>
      <c r="K14" s="303">
        <v>15212</v>
      </c>
      <c r="L14" s="303">
        <v>16171</v>
      </c>
      <c r="M14" s="303">
        <v>15273</v>
      </c>
      <c r="N14" s="303">
        <v>14967</v>
      </c>
      <c r="O14" s="303">
        <v>15322</v>
      </c>
      <c r="P14" s="303">
        <v>14405</v>
      </c>
      <c r="Q14" s="304">
        <v>16279</v>
      </c>
      <c r="R14" s="311">
        <f>IF(AND(COUNT(F14:Q14)=COUNT(F15:Q15),SUM(F14:Q14)&lt;&gt;0),SUM(F14:Q14),"")</f>
        <v>190564</v>
      </c>
      <c r="S14" s="312">
        <f>IF(AND(R14="",R15=""),"",R14/R15)</f>
        <v>523.52747252747258</v>
      </c>
      <c r="T14" s="317">
        <v>801.9</v>
      </c>
    </row>
    <row r="15" spans="1:20" ht="18.75" customHeight="1">
      <c r="B15" s="540"/>
      <c r="C15" s="540"/>
      <c r="D15" s="540"/>
      <c r="E15" s="302" t="s">
        <v>663</v>
      </c>
      <c r="F15" s="303">
        <v>31</v>
      </c>
      <c r="G15" s="303">
        <v>28</v>
      </c>
      <c r="H15" s="303">
        <v>31</v>
      </c>
      <c r="I15" s="303">
        <v>30</v>
      </c>
      <c r="J15" s="303">
        <v>31</v>
      </c>
      <c r="K15" s="303">
        <v>30</v>
      </c>
      <c r="L15" s="303">
        <v>31</v>
      </c>
      <c r="M15" s="303">
        <v>31</v>
      </c>
      <c r="N15" s="303">
        <v>30</v>
      </c>
      <c r="O15" s="303">
        <v>30</v>
      </c>
      <c r="P15" s="303">
        <v>30</v>
      </c>
      <c r="Q15" s="304">
        <v>31</v>
      </c>
      <c r="R15" s="305">
        <f>IF(AND(COUNT(F14:Q14)=COUNT(F15:Q15),SUM(F15:Q15)&lt;&gt;0),SUM(F15:Q15),"")</f>
        <v>364</v>
      </c>
      <c r="S15" s="249"/>
      <c r="T15" s="243"/>
    </row>
    <row r="16" spans="1:20" ht="18.75" customHeight="1" thickBot="1">
      <c r="B16" s="306" t="s">
        <v>662</v>
      </c>
      <c r="C16" s="548"/>
      <c r="D16" s="548"/>
      <c r="E16" s="307" t="s">
        <v>661</v>
      </c>
      <c r="F16" s="314">
        <f t="shared" ref="F16:Q16" si="3">IF(AND(F14="",F15=""),"",IF(AND(F14=0,F15=0),0,F14/F15))</f>
        <v>581.0322580645161</v>
      </c>
      <c r="G16" s="314">
        <f t="shared" si="3"/>
        <v>701.85714285714289</v>
      </c>
      <c r="H16" s="314">
        <f t="shared" si="3"/>
        <v>506.64516129032256</v>
      </c>
      <c r="I16" s="314">
        <f t="shared" si="3"/>
        <v>484.83333333333331</v>
      </c>
      <c r="J16" s="314">
        <f t="shared" si="3"/>
        <v>484.51612903225805</v>
      </c>
      <c r="K16" s="314">
        <f t="shared" si="3"/>
        <v>507.06666666666666</v>
      </c>
      <c r="L16" s="314">
        <f t="shared" si="3"/>
        <v>521.64516129032256</v>
      </c>
      <c r="M16" s="314">
        <f t="shared" si="3"/>
        <v>492.67741935483872</v>
      </c>
      <c r="N16" s="314">
        <f t="shared" si="3"/>
        <v>498.9</v>
      </c>
      <c r="O16" s="314">
        <f t="shared" si="3"/>
        <v>510.73333333333335</v>
      </c>
      <c r="P16" s="314">
        <f t="shared" si="3"/>
        <v>480.16666666666669</v>
      </c>
      <c r="Q16" s="315">
        <f t="shared" si="3"/>
        <v>525.12903225806451</v>
      </c>
      <c r="R16" s="248"/>
      <c r="S16" s="247"/>
      <c r="T16" s="246"/>
    </row>
    <row r="17" spans="2:20" ht="29.25" customHeight="1" thickTop="1" thickBot="1">
      <c r="B17" s="318"/>
      <c r="C17" s="245"/>
      <c r="D17" s="245"/>
      <c r="E17" s="244" t="s">
        <v>660</v>
      </c>
      <c r="F17" s="319">
        <f t="shared" ref="F17:Q17" si="4">IF(AND(F7="",F10="",F13="",F16=""),"",IF(OR(ISNUMBER(F7),ISNUMBER(F10),ISNUMBER(F13),ISNUMBER(F16)),SUM(F7,F10,F13,F16)))</f>
        <v>899.87216436749304</v>
      </c>
      <c r="G17" s="319">
        <f t="shared" si="4"/>
        <v>1032.603982232893</v>
      </c>
      <c r="H17" s="319">
        <f t="shared" si="4"/>
        <v>852.6931134185844</v>
      </c>
      <c r="I17" s="319">
        <f t="shared" si="4"/>
        <v>828.74781634956207</v>
      </c>
      <c r="J17" s="319">
        <f t="shared" si="4"/>
        <v>811.20318545466898</v>
      </c>
      <c r="K17" s="319">
        <f t="shared" si="4"/>
        <v>855.88083739686851</v>
      </c>
      <c r="L17" s="319">
        <f t="shared" si="4"/>
        <v>875.60377146714836</v>
      </c>
      <c r="M17" s="319">
        <f t="shared" si="4"/>
        <v>838.18090311628907</v>
      </c>
      <c r="N17" s="319">
        <f t="shared" si="4"/>
        <v>834.32708557347667</v>
      </c>
      <c r="O17" s="319">
        <f t="shared" si="4"/>
        <v>837.12784600110945</v>
      </c>
      <c r="P17" s="319">
        <f t="shared" si="4"/>
        <v>811.51688296631232</v>
      </c>
      <c r="Q17" s="319">
        <f t="shared" si="4"/>
        <v>843.3700499178733</v>
      </c>
      <c r="R17" s="320">
        <f>IF(COUNT(R5,R8,R11,R14)&lt;&gt;0,SUM(R5,R8,R11,R14),"")</f>
        <v>3137794.46</v>
      </c>
      <c r="S17" s="321">
        <f>IF(COUNT(S5,S8,S11,S14)&lt;&gt;0,SUM(S5,S8,S11,S14),"")</f>
        <v>858.94478527536421</v>
      </c>
      <c r="T17" s="243"/>
    </row>
  </sheetData>
  <sheetProtection formatCells="0" insertColumns="0" insertRows="0"/>
  <mergeCells count="19">
    <mergeCell ref="B14:B15"/>
    <mergeCell ref="C14:C16"/>
    <mergeCell ref="D14:D16"/>
    <mergeCell ref="S3:S4"/>
    <mergeCell ref="F3:Q3"/>
    <mergeCell ref="R3:R4"/>
    <mergeCell ref="B11:B12"/>
    <mergeCell ref="C11:C13"/>
    <mergeCell ref="D11:D13"/>
    <mergeCell ref="B8:B9"/>
    <mergeCell ref="C8:C10"/>
    <mergeCell ref="D8:D10"/>
    <mergeCell ref="T3:T4"/>
    <mergeCell ref="B5:B6"/>
    <mergeCell ref="C5:C7"/>
    <mergeCell ref="D5:D7"/>
    <mergeCell ref="B3:B4"/>
    <mergeCell ref="C3:C4"/>
    <mergeCell ref="D3:D4"/>
  </mergeCells>
  <phoneticPr fontId="4"/>
  <dataValidations count="2">
    <dataValidation type="decimal" allowBlank="1" showInputMessage="1" showErrorMessage="1" sqref="F5:Q5 F11:Q11 F14:Q14 F8:Q8" xr:uid="{00000000-0002-0000-0800-000001000000}">
      <formula1>0</formula1>
      <formula2>10000000</formula2>
    </dataValidation>
    <dataValidation type="whole" allowBlank="1" showInputMessage="1" showErrorMessage="1" sqref="F6:Q6 F12:Q12 F15:Q15 F9:Q9" xr:uid="{00000000-0002-0000-0800-000000000000}">
      <formula1>0</formula1>
      <formula2>100000</formula2>
    </dataValidation>
  </dataValidations>
  <pageMargins left="0.7" right="0.7" top="0.75" bottom="0.75" header="0.3" footer="0.3"/>
  <pageSetup paperSize="9" scale="7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976CB-5FEA-4896-8597-C1630587209A}">
  <sheetPr codeName="Sheet38">
    <tabColor theme="0"/>
    <pageSetUpPr fitToPage="1"/>
  </sheetPr>
  <dimension ref="A1:T16"/>
  <sheetViews>
    <sheetView showGridLines="0" topLeftCell="B1" zoomScale="70" zoomScaleNormal="70" zoomScaleSheetLayoutView="100" workbookViewId="0">
      <selection activeCell="B1" sqref="B1"/>
    </sheetView>
  </sheetViews>
  <sheetFormatPr defaultColWidth="9" defaultRowHeight="16" outlineLevelCol="1"/>
  <cols>
    <col min="1" max="1" width="2.6328125" style="278" hidden="1" customWidth="1" outlineLevel="1"/>
    <col min="2" max="2" width="10.6328125" style="278" customWidth="1" collapsed="1"/>
    <col min="3" max="3" width="9.6328125" style="278" customWidth="1"/>
    <col min="4" max="4" width="10.6328125" style="278" customWidth="1"/>
    <col min="5" max="5" width="15.08984375" style="278" customWidth="1"/>
    <col min="6" max="7" width="9.08984375" style="278" bestFit="1" customWidth="1"/>
    <col min="8" max="8" width="10.36328125" style="278" bestFit="1" customWidth="1"/>
    <col min="9" max="9" width="11.08984375" style="278" bestFit="1" customWidth="1"/>
    <col min="10" max="17" width="10.36328125" style="278" bestFit="1" customWidth="1"/>
    <col min="18" max="18" width="11.90625" style="278" customWidth="1"/>
    <col min="19" max="19" width="8.6328125" style="278" customWidth="1"/>
    <col min="20" max="16384" width="9" style="278"/>
  </cols>
  <sheetData>
    <row r="1" spans="1:20" ht="16.5" thickBot="1">
      <c r="A1" s="278">
        <f>IF(COUNTA(B4,C4,D4,F4:Q5)&lt;&gt;0,1,2)</f>
        <v>1</v>
      </c>
      <c r="B1" s="279" t="s">
        <v>678</v>
      </c>
    </row>
    <row r="2" spans="1:20" ht="23.15" customHeight="1">
      <c r="B2" s="564" t="s">
        <v>674</v>
      </c>
      <c r="C2" s="566" t="s">
        <v>673</v>
      </c>
      <c r="D2" s="567" t="s">
        <v>672</v>
      </c>
      <c r="E2" s="322"/>
      <c r="F2" s="570" t="s">
        <v>677</v>
      </c>
      <c r="G2" s="571"/>
      <c r="H2" s="571"/>
      <c r="I2" s="571"/>
      <c r="J2" s="571"/>
      <c r="K2" s="571"/>
      <c r="L2" s="571"/>
      <c r="M2" s="571"/>
      <c r="N2" s="571"/>
      <c r="O2" s="571"/>
      <c r="P2" s="571"/>
      <c r="Q2" s="571"/>
      <c r="R2" s="572" t="s">
        <v>670</v>
      </c>
      <c r="S2" s="568" t="s">
        <v>669</v>
      </c>
      <c r="T2" s="557" t="s">
        <v>668</v>
      </c>
    </row>
    <row r="3" spans="1:20">
      <c r="B3" s="565"/>
      <c r="C3" s="566"/>
      <c r="D3" s="567"/>
      <c r="E3" s="322"/>
      <c r="F3" s="323">
        <v>4</v>
      </c>
      <c r="G3" s="323">
        <v>5</v>
      </c>
      <c r="H3" s="323">
        <v>6</v>
      </c>
      <c r="I3" s="323">
        <v>7</v>
      </c>
      <c r="J3" s="323">
        <v>8</v>
      </c>
      <c r="K3" s="323">
        <v>9</v>
      </c>
      <c r="L3" s="323">
        <v>10</v>
      </c>
      <c r="M3" s="323">
        <v>11</v>
      </c>
      <c r="N3" s="323">
        <v>12</v>
      </c>
      <c r="O3" s="323">
        <v>1</v>
      </c>
      <c r="P3" s="323">
        <v>2</v>
      </c>
      <c r="Q3" s="324">
        <v>3</v>
      </c>
      <c r="R3" s="573"/>
      <c r="S3" s="569"/>
      <c r="T3" s="557"/>
    </row>
    <row r="4" spans="1:20" ht="18.75" customHeight="1">
      <c r="B4" s="558" t="s">
        <v>676</v>
      </c>
      <c r="C4" s="560">
        <v>1</v>
      </c>
      <c r="D4" s="560">
        <v>1</v>
      </c>
      <c r="E4" s="325" t="s">
        <v>664</v>
      </c>
      <c r="F4" s="326">
        <v>456.5</v>
      </c>
      <c r="G4" s="326">
        <v>549.6</v>
      </c>
      <c r="H4" s="326">
        <v>2099.4</v>
      </c>
      <c r="I4" s="327">
        <v>1750.2</v>
      </c>
      <c r="J4" s="326">
        <v>2007.5</v>
      </c>
      <c r="K4" s="326">
        <v>1928.6</v>
      </c>
      <c r="L4" s="326">
        <v>1905.8</v>
      </c>
      <c r="M4" s="326">
        <v>2039.5</v>
      </c>
      <c r="N4" s="326">
        <v>2298.6</v>
      </c>
      <c r="O4" s="326">
        <v>2571.3000000000002</v>
      </c>
      <c r="P4" s="326">
        <v>2348.9</v>
      </c>
      <c r="Q4" s="328">
        <v>2550</v>
      </c>
      <c r="R4" s="329">
        <f>IF(AND(COUNT(F4:Q4)=COUNT(F5:Q5),SUM(F4:Q4)&lt;&gt;0),SUM(F4:Q4),"")</f>
        <v>22505.9</v>
      </c>
      <c r="S4" s="330">
        <f>IF(AND(R4="",R5=""),"",R4/R5)</f>
        <v>61.660000000000004</v>
      </c>
      <c r="T4" s="331">
        <v>23.67</v>
      </c>
    </row>
    <row r="5" spans="1:20" ht="18.75" customHeight="1">
      <c r="B5" s="559"/>
      <c r="C5" s="561"/>
      <c r="D5" s="561"/>
      <c r="E5" s="332" t="s">
        <v>663</v>
      </c>
      <c r="F5" s="333">
        <v>31</v>
      </c>
      <c r="G5" s="333">
        <v>28</v>
      </c>
      <c r="H5" s="333">
        <v>31</v>
      </c>
      <c r="I5" s="333">
        <v>30</v>
      </c>
      <c r="J5" s="333">
        <v>31</v>
      </c>
      <c r="K5" s="333">
        <v>30</v>
      </c>
      <c r="L5" s="333">
        <v>31</v>
      </c>
      <c r="M5" s="333">
        <v>31</v>
      </c>
      <c r="N5" s="333">
        <v>30</v>
      </c>
      <c r="O5" s="333">
        <v>31</v>
      </c>
      <c r="P5" s="333">
        <v>30</v>
      </c>
      <c r="Q5" s="334">
        <v>31</v>
      </c>
      <c r="R5" s="335">
        <f>IF(AND(COUNT(F4:Q4)=COUNT(F5:Q5),SUM(F5:Q5)&lt;&gt;0),SUM(F5:Q5),"")</f>
        <v>365</v>
      </c>
      <c r="S5" s="262"/>
      <c r="T5" s="265"/>
    </row>
    <row r="6" spans="1:20" ht="18.75" customHeight="1" thickBot="1">
      <c r="B6" s="336" t="s">
        <v>662</v>
      </c>
      <c r="C6" s="562"/>
      <c r="D6" s="562"/>
      <c r="E6" s="337" t="s">
        <v>661</v>
      </c>
      <c r="F6" s="338">
        <f t="shared" ref="F6:Q6" si="0">IF(AND(F4="",F5=""),"",IF(AND(F4=0,F5=0),0,F4/F5))</f>
        <v>14.725806451612904</v>
      </c>
      <c r="G6" s="338">
        <f t="shared" si="0"/>
        <v>19.62857142857143</v>
      </c>
      <c r="H6" s="338">
        <f t="shared" si="0"/>
        <v>67.722580645161287</v>
      </c>
      <c r="I6" s="338">
        <f t="shared" si="0"/>
        <v>58.34</v>
      </c>
      <c r="J6" s="338">
        <f t="shared" si="0"/>
        <v>64.758064516129039</v>
      </c>
      <c r="K6" s="338">
        <f t="shared" si="0"/>
        <v>64.286666666666662</v>
      </c>
      <c r="L6" s="338">
        <f t="shared" si="0"/>
        <v>61.477419354838709</v>
      </c>
      <c r="M6" s="338">
        <f t="shared" si="0"/>
        <v>65.790322580645167</v>
      </c>
      <c r="N6" s="338">
        <f t="shared" si="0"/>
        <v>76.61999999999999</v>
      </c>
      <c r="O6" s="338">
        <f t="shared" si="0"/>
        <v>82.945161290322588</v>
      </c>
      <c r="P6" s="338">
        <f t="shared" si="0"/>
        <v>78.296666666666667</v>
      </c>
      <c r="Q6" s="339">
        <f t="shared" si="0"/>
        <v>82.258064516129039</v>
      </c>
      <c r="R6" s="268"/>
      <c r="S6" s="267"/>
      <c r="T6" s="266"/>
    </row>
    <row r="7" spans="1:20" ht="18.75" customHeight="1" thickTop="1">
      <c r="B7" s="559"/>
      <c r="C7" s="561"/>
      <c r="D7" s="563"/>
      <c r="E7" s="340" t="s">
        <v>664</v>
      </c>
      <c r="F7" s="326"/>
      <c r="G7" s="326"/>
      <c r="H7" s="326"/>
      <c r="I7" s="326"/>
      <c r="J7" s="326"/>
      <c r="K7" s="326"/>
      <c r="L7" s="326"/>
      <c r="M7" s="326"/>
      <c r="N7" s="326"/>
      <c r="O7" s="326"/>
      <c r="P7" s="326"/>
      <c r="Q7" s="328"/>
      <c r="R7" s="341" t="str">
        <f>IF(AND(COUNT(F7:Q7)=COUNT(F8:Q8),SUM(F7:Q7)&lt;&gt;0),SUM(F7:Q7),"")</f>
        <v/>
      </c>
      <c r="S7" s="342" t="str">
        <f>IF(AND(R7="",R8=""),"",R7/R8)</f>
        <v/>
      </c>
      <c r="T7" s="331"/>
    </row>
    <row r="8" spans="1:20" ht="18.75" customHeight="1">
      <c r="B8" s="559"/>
      <c r="C8" s="561"/>
      <c r="D8" s="561"/>
      <c r="E8" s="332" t="s">
        <v>663</v>
      </c>
      <c r="F8" s="333"/>
      <c r="G8" s="333"/>
      <c r="H8" s="333"/>
      <c r="I8" s="333"/>
      <c r="J8" s="333"/>
      <c r="K8" s="333"/>
      <c r="L8" s="333"/>
      <c r="M8" s="333"/>
      <c r="N8" s="333"/>
      <c r="O8" s="333"/>
      <c r="P8" s="333"/>
      <c r="Q8" s="334"/>
      <c r="R8" s="335" t="str">
        <f>IF(AND(COUNT(F7:Q7)=COUNT(F8:Q8),SUM(F8:Q8)&lt;&gt;0),SUM(F8:Q8),"")</f>
        <v/>
      </c>
      <c r="S8" s="262"/>
      <c r="T8" s="265"/>
    </row>
    <row r="9" spans="1:20" ht="18.75" customHeight="1" thickBot="1">
      <c r="B9" s="336" t="s">
        <v>662</v>
      </c>
      <c r="C9" s="562"/>
      <c r="D9" s="562"/>
      <c r="E9" s="337" t="s">
        <v>661</v>
      </c>
      <c r="F9" s="338" t="str">
        <f t="shared" ref="F9:Q9" si="1">IF(AND(F7="",F8=""),"",IF(AND(F7=0,F8=0),0,F7/F8))</f>
        <v/>
      </c>
      <c r="G9" s="338" t="str">
        <f t="shared" si="1"/>
        <v/>
      </c>
      <c r="H9" s="338" t="str">
        <f t="shared" si="1"/>
        <v/>
      </c>
      <c r="I9" s="338" t="str">
        <f t="shared" si="1"/>
        <v/>
      </c>
      <c r="J9" s="338" t="str">
        <f t="shared" si="1"/>
        <v/>
      </c>
      <c r="K9" s="338" t="str">
        <f t="shared" si="1"/>
        <v/>
      </c>
      <c r="L9" s="338" t="str">
        <f t="shared" si="1"/>
        <v/>
      </c>
      <c r="M9" s="338" t="str">
        <f t="shared" si="1"/>
        <v/>
      </c>
      <c r="N9" s="338" t="str">
        <f t="shared" si="1"/>
        <v/>
      </c>
      <c r="O9" s="338" t="str">
        <f t="shared" si="1"/>
        <v/>
      </c>
      <c r="P9" s="338" t="str">
        <f t="shared" si="1"/>
        <v/>
      </c>
      <c r="Q9" s="339" t="str">
        <f t="shared" si="1"/>
        <v/>
      </c>
      <c r="R9" s="261"/>
      <c r="S9" s="260"/>
      <c r="T9" s="266"/>
    </row>
    <row r="10" spans="1:20" ht="18.75" customHeight="1" thickTop="1">
      <c r="B10" s="559"/>
      <c r="C10" s="574"/>
      <c r="D10" s="574"/>
      <c r="E10" s="343" t="s">
        <v>664</v>
      </c>
      <c r="F10" s="326"/>
      <c r="G10" s="326"/>
      <c r="H10" s="326"/>
      <c r="I10" s="326"/>
      <c r="J10" s="326"/>
      <c r="K10" s="326"/>
      <c r="L10" s="326"/>
      <c r="M10" s="326"/>
      <c r="N10" s="326"/>
      <c r="O10" s="326"/>
      <c r="P10" s="326"/>
      <c r="Q10" s="328"/>
      <c r="R10" s="341" t="str">
        <f>IF(AND(COUNT(F10:Q10)=COUNT(F11:Q11),SUM(F10:Q10)&lt;&gt;0),SUM(F10:Q10),"")</f>
        <v/>
      </c>
      <c r="S10" s="342" t="str">
        <f>IF(AND(R10="",R11=""),"",R10/R11)</f>
        <v/>
      </c>
      <c r="T10" s="344"/>
    </row>
    <row r="11" spans="1:20" ht="18.75" customHeight="1">
      <c r="B11" s="559"/>
      <c r="C11" s="559"/>
      <c r="D11" s="559"/>
      <c r="E11" s="332" t="s">
        <v>663</v>
      </c>
      <c r="F11" s="333"/>
      <c r="G11" s="333"/>
      <c r="H11" s="333"/>
      <c r="I11" s="333"/>
      <c r="J11" s="333"/>
      <c r="K11" s="333"/>
      <c r="L11" s="333"/>
      <c r="M11" s="333"/>
      <c r="N11" s="333"/>
      <c r="O11" s="333"/>
      <c r="P11" s="333"/>
      <c r="Q11" s="334"/>
      <c r="R11" s="335" t="str">
        <f>IF(AND(COUNT(F10:Q10)=COUNT(F11:Q11),SUM(F11:Q11)&lt;&gt;0),SUM(F11:Q11),"")</f>
        <v/>
      </c>
      <c r="S11" s="262"/>
      <c r="T11" s="265"/>
    </row>
    <row r="12" spans="1:20" ht="18.75" customHeight="1" thickBot="1">
      <c r="B12" s="336" t="s">
        <v>662</v>
      </c>
      <c r="C12" s="575"/>
      <c r="D12" s="575"/>
      <c r="E12" s="337" t="s">
        <v>661</v>
      </c>
      <c r="F12" s="338" t="str">
        <f t="shared" ref="F12:Q12" si="2">IF(AND(F10="",F11=""),"",IF(AND(F10=0,F11=0),0,F10/F11))</f>
        <v/>
      </c>
      <c r="G12" s="338" t="str">
        <f t="shared" si="2"/>
        <v/>
      </c>
      <c r="H12" s="338" t="str">
        <f t="shared" si="2"/>
        <v/>
      </c>
      <c r="I12" s="338" t="str">
        <f t="shared" si="2"/>
        <v/>
      </c>
      <c r="J12" s="338" t="str">
        <f t="shared" si="2"/>
        <v/>
      </c>
      <c r="K12" s="338" t="str">
        <f t="shared" si="2"/>
        <v/>
      </c>
      <c r="L12" s="338" t="str">
        <f t="shared" si="2"/>
        <v/>
      </c>
      <c r="M12" s="338" t="str">
        <f t="shared" si="2"/>
        <v/>
      </c>
      <c r="N12" s="338" t="str">
        <f t="shared" si="2"/>
        <v/>
      </c>
      <c r="O12" s="338" t="str">
        <f t="shared" si="2"/>
        <v/>
      </c>
      <c r="P12" s="338" t="str">
        <f t="shared" si="2"/>
        <v/>
      </c>
      <c r="Q12" s="339" t="str">
        <f t="shared" si="2"/>
        <v/>
      </c>
      <c r="R12" s="264"/>
      <c r="S12" s="263"/>
      <c r="T12" s="259"/>
    </row>
    <row r="13" spans="1:20" ht="18.75" customHeight="1" thickTop="1">
      <c r="B13" s="559"/>
      <c r="C13" s="559"/>
      <c r="D13" s="574"/>
      <c r="E13" s="340" t="s">
        <v>664</v>
      </c>
      <c r="F13" s="326"/>
      <c r="G13" s="326"/>
      <c r="H13" s="326"/>
      <c r="I13" s="326"/>
      <c r="J13" s="326"/>
      <c r="K13" s="326"/>
      <c r="L13" s="326"/>
      <c r="M13" s="326"/>
      <c r="N13" s="326"/>
      <c r="O13" s="326"/>
      <c r="P13" s="326"/>
      <c r="Q13" s="328"/>
      <c r="R13" s="341" t="str">
        <f>IF(AND(COUNT(F13:Q13)=COUNT(F14:Q14),SUM(F13:Q13)&lt;&gt;0),SUM(F13:Q13),"")</f>
        <v/>
      </c>
      <c r="S13" s="342" t="str">
        <f>IF(AND(R13="",R14=""),"",R13/R14)</f>
        <v/>
      </c>
      <c r="T13" s="344"/>
    </row>
    <row r="14" spans="1:20" ht="18.75" customHeight="1">
      <c r="B14" s="559"/>
      <c r="C14" s="559"/>
      <c r="D14" s="559"/>
      <c r="E14" s="332" t="s">
        <v>663</v>
      </c>
      <c r="F14" s="333"/>
      <c r="G14" s="333"/>
      <c r="H14" s="333"/>
      <c r="I14" s="333"/>
      <c r="J14" s="333"/>
      <c r="K14" s="333"/>
      <c r="L14" s="333"/>
      <c r="M14" s="333"/>
      <c r="N14" s="333"/>
      <c r="O14" s="333"/>
      <c r="P14" s="333"/>
      <c r="Q14" s="334"/>
      <c r="R14" s="335" t="str">
        <f>IF(AND(COUNT(F13:Q13)=COUNT(F14:Q14),SUM(F14:Q14)&lt;&gt;0),SUM(F14:Q14),"")</f>
        <v/>
      </c>
      <c r="S14" s="262"/>
      <c r="T14" s="256"/>
    </row>
    <row r="15" spans="1:20" ht="18.75" customHeight="1" thickBot="1">
      <c r="B15" s="336" t="s">
        <v>662</v>
      </c>
      <c r="C15" s="575"/>
      <c r="D15" s="575"/>
      <c r="E15" s="337" t="s">
        <v>661</v>
      </c>
      <c r="F15" s="338" t="str">
        <f t="shared" ref="F15:Q15" si="3">IF(AND(F13="",F14=""),"",IF(AND(F13=0,F14=0),0,F13/F14))</f>
        <v/>
      </c>
      <c r="G15" s="338" t="str">
        <f t="shared" si="3"/>
        <v/>
      </c>
      <c r="H15" s="338" t="str">
        <f t="shared" si="3"/>
        <v/>
      </c>
      <c r="I15" s="338" t="str">
        <f t="shared" si="3"/>
        <v/>
      </c>
      <c r="J15" s="338" t="str">
        <f t="shared" si="3"/>
        <v/>
      </c>
      <c r="K15" s="338" t="str">
        <f t="shared" si="3"/>
        <v/>
      </c>
      <c r="L15" s="338" t="str">
        <f t="shared" si="3"/>
        <v/>
      </c>
      <c r="M15" s="338" t="str">
        <f t="shared" si="3"/>
        <v/>
      </c>
      <c r="N15" s="338" t="str">
        <f t="shared" si="3"/>
        <v/>
      </c>
      <c r="O15" s="338" t="str">
        <f t="shared" si="3"/>
        <v/>
      </c>
      <c r="P15" s="338" t="str">
        <f t="shared" si="3"/>
        <v/>
      </c>
      <c r="Q15" s="339" t="str">
        <f t="shared" si="3"/>
        <v/>
      </c>
      <c r="R15" s="261"/>
      <c r="S15" s="260"/>
      <c r="T15" s="259"/>
    </row>
    <row r="16" spans="1:20" ht="33" customHeight="1" thickTop="1" thickBot="1">
      <c r="B16" s="345"/>
      <c r="C16" s="258"/>
      <c r="D16" s="258"/>
      <c r="E16" s="257" t="s">
        <v>660</v>
      </c>
      <c r="F16" s="346">
        <f t="shared" ref="F16:Q16" si="4">IF(AND(F6="",F9="",F12="",F15=""),"",IF(OR(ISNUMBER(F6),ISNUMBER(F9),ISNUMBER(F12),ISNUMBER(F15)),SUM(F6,F9,F12,F15)))</f>
        <v>14.725806451612904</v>
      </c>
      <c r="G16" s="346">
        <f t="shared" si="4"/>
        <v>19.62857142857143</v>
      </c>
      <c r="H16" s="346">
        <f t="shared" si="4"/>
        <v>67.722580645161287</v>
      </c>
      <c r="I16" s="346">
        <f t="shared" si="4"/>
        <v>58.34</v>
      </c>
      <c r="J16" s="346">
        <f t="shared" si="4"/>
        <v>64.758064516129039</v>
      </c>
      <c r="K16" s="346">
        <f t="shared" si="4"/>
        <v>64.286666666666662</v>
      </c>
      <c r="L16" s="346">
        <f t="shared" si="4"/>
        <v>61.477419354838709</v>
      </c>
      <c r="M16" s="346">
        <f t="shared" si="4"/>
        <v>65.790322580645167</v>
      </c>
      <c r="N16" s="346">
        <f t="shared" si="4"/>
        <v>76.61999999999999</v>
      </c>
      <c r="O16" s="346">
        <f t="shared" si="4"/>
        <v>82.945161290322588</v>
      </c>
      <c r="P16" s="346">
        <f t="shared" si="4"/>
        <v>78.296666666666667</v>
      </c>
      <c r="Q16" s="346">
        <f t="shared" si="4"/>
        <v>82.258064516129039</v>
      </c>
      <c r="R16" s="347">
        <f>IF(COUNT(R4,R7,R10,R13)&lt;&gt;0,SUM(R4,R7,R10,R13),"")</f>
        <v>22505.9</v>
      </c>
      <c r="S16" s="348">
        <f>IF(COUNT(S4,S7,S10,S13)&lt;&gt;0,SUM(S4,S7,S10,S13),"")</f>
        <v>61.660000000000004</v>
      </c>
      <c r="T16" s="256"/>
    </row>
  </sheetData>
  <sheetProtection insertColumns="0" insertRows="0"/>
  <mergeCells count="19">
    <mergeCell ref="B10:B11"/>
    <mergeCell ref="B13:B14"/>
    <mergeCell ref="C10:C12"/>
    <mergeCell ref="C13:C15"/>
    <mergeCell ref="D10:D12"/>
    <mergeCell ref="D13:D15"/>
    <mergeCell ref="T2:T3"/>
    <mergeCell ref="B4:B5"/>
    <mergeCell ref="B7:B8"/>
    <mergeCell ref="C4:C6"/>
    <mergeCell ref="C7:C9"/>
    <mergeCell ref="D4:D6"/>
    <mergeCell ref="D7:D9"/>
    <mergeCell ref="B2:B3"/>
    <mergeCell ref="C2:C3"/>
    <mergeCell ref="D2:D3"/>
    <mergeCell ref="S2:S3"/>
    <mergeCell ref="F2:Q2"/>
    <mergeCell ref="R2:R3"/>
  </mergeCells>
  <phoneticPr fontId="4"/>
  <dataValidations count="2">
    <dataValidation type="whole" allowBlank="1" showInputMessage="1" showErrorMessage="1" sqref="F5:Q5 F11:Q11 F8:Q8 F14:Q14" xr:uid="{00000000-0002-0000-1000-000001000000}">
      <formula1>0</formula1>
      <formula2>100000</formula2>
    </dataValidation>
    <dataValidation type="decimal" allowBlank="1" showInputMessage="1" showErrorMessage="1" sqref="F4:Q4 F10:Q10 F7:Q7 F13:Q13" xr:uid="{00000000-0002-0000-1000-000000000000}">
      <formula1>0</formula1>
      <formula2>10000000</formula2>
    </dataValidation>
  </dataValidations>
  <pageMargins left="0.7" right="0.7" top="0.75" bottom="0.75" header="0.3" footer="0.3"/>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election activeCell="J8" sqref="J8"/>
    </sheetView>
  </sheetViews>
  <sheetFormatPr defaultRowHeight="13"/>
  <cols>
    <col min="1" max="1" width="8.6328125" customWidth="1"/>
  </cols>
  <sheetData/>
  <phoneticPr fontId="4"/>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zoomScale="70" zoomScaleNormal="70" workbookViewId="0">
      <selection sqref="A1:B1"/>
    </sheetView>
  </sheetViews>
  <sheetFormatPr defaultColWidth="8.7265625" defaultRowHeight="16" outlineLevelRow="1" outlineLevelCol="1"/>
  <cols>
    <col min="1" max="1" width="8.6328125" style="202" customWidth="1"/>
    <col min="2" max="2" width="66.26953125" style="202" customWidth="1"/>
    <col min="3" max="3" width="5.90625" style="202" customWidth="1"/>
    <col min="4" max="4" width="7" style="214" hidden="1" customWidth="1" outlineLevel="1"/>
    <col min="5" max="5" width="7.90625" style="11" hidden="1" customWidth="1" outlineLevel="1"/>
    <col min="6" max="6" width="53.90625" style="214" hidden="1" customWidth="1" outlineLevel="1"/>
    <col min="7" max="7" width="8.90625" style="202" collapsed="1"/>
    <col min="8" max="16384" width="8.7265625" style="202"/>
  </cols>
  <sheetData>
    <row r="1" spans="1:6" ht="24.75" customHeight="1">
      <c r="A1" s="414" t="s">
        <v>459</v>
      </c>
      <c r="B1" s="414"/>
      <c r="C1" s="201"/>
      <c r="D1" s="415" t="s">
        <v>260</v>
      </c>
      <c r="E1" s="416"/>
      <c r="F1" s="417"/>
    </row>
    <row r="2" spans="1:6" ht="15" customHeight="1">
      <c r="A2" s="418" t="s">
        <v>271</v>
      </c>
      <c r="B2" s="419"/>
      <c r="D2" s="203" t="s">
        <v>148</v>
      </c>
      <c r="E2" s="204"/>
      <c r="F2" s="204"/>
    </row>
    <row r="3" spans="1:6" ht="15" customHeight="1">
      <c r="A3" s="205" t="s">
        <v>313</v>
      </c>
      <c r="B3" s="206" t="s">
        <v>322</v>
      </c>
      <c r="D3" s="207"/>
      <c r="E3" s="208"/>
      <c r="F3" s="204"/>
    </row>
    <row r="4" spans="1:6" ht="13.25" customHeight="1">
      <c r="A4" s="205" t="s">
        <v>314</v>
      </c>
      <c r="B4" s="206" t="s">
        <v>289</v>
      </c>
      <c r="D4" s="207"/>
      <c r="E4" s="208"/>
      <c r="F4" s="204"/>
    </row>
    <row r="5" spans="1:6">
      <c r="A5" s="205" t="s">
        <v>315</v>
      </c>
      <c r="B5" s="209" t="s">
        <v>311</v>
      </c>
      <c r="D5" s="207"/>
      <c r="E5" s="210" t="s">
        <v>70</v>
      </c>
      <c r="F5" s="211" t="s">
        <v>210</v>
      </c>
    </row>
    <row r="6" spans="1:6">
      <c r="A6" s="205" t="s">
        <v>316</v>
      </c>
      <c r="B6" s="209" t="s">
        <v>312</v>
      </c>
      <c r="D6" s="207"/>
      <c r="E6" s="210" t="s">
        <v>71</v>
      </c>
      <c r="F6" s="211" t="s">
        <v>211</v>
      </c>
    </row>
    <row r="7" spans="1:6">
      <c r="A7" s="205" t="s">
        <v>317</v>
      </c>
      <c r="B7" s="209" t="s">
        <v>233</v>
      </c>
      <c r="D7" s="207"/>
      <c r="E7" s="210" t="s">
        <v>72</v>
      </c>
      <c r="F7" s="211" t="s">
        <v>73</v>
      </c>
    </row>
    <row r="8" spans="1:6">
      <c r="A8" s="205" t="s">
        <v>318</v>
      </c>
      <c r="B8" s="209" t="s">
        <v>288</v>
      </c>
      <c r="D8" s="207"/>
      <c r="E8" s="210" t="s">
        <v>74</v>
      </c>
      <c r="F8" s="211" t="s">
        <v>75</v>
      </c>
    </row>
    <row r="9" spans="1:6">
      <c r="A9" s="205" t="s">
        <v>319</v>
      </c>
      <c r="B9" s="209" t="s">
        <v>75</v>
      </c>
      <c r="D9" s="207"/>
      <c r="E9" s="210" t="s">
        <v>76</v>
      </c>
      <c r="F9" s="211" t="s">
        <v>77</v>
      </c>
    </row>
    <row r="10" spans="1:6">
      <c r="A10" s="205" t="s">
        <v>320</v>
      </c>
      <c r="B10" s="209" t="s">
        <v>269</v>
      </c>
      <c r="D10" s="207"/>
      <c r="E10" s="210" t="s">
        <v>108</v>
      </c>
      <c r="F10" s="211" t="s">
        <v>109</v>
      </c>
    </row>
    <row r="11" spans="1:6">
      <c r="A11" s="205" t="s">
        <v>321</v>
      </c>
      <c r="B11" s="209" t="s">
        <v>126</v>
      </c>
      <c r="D11" s="207"/>
      <c r="E11" s="210"/>
      <c r="F11" s="211"/>
    </row>
    <row r="12" spans="1:6">
      <c r="D12" s="207"/>
      <c r="E12" s="210" t="s">
        <v>112</v>
      </c>
      <c r="F12" s="211" t="s">
        <v>206</v>
      </c>
    </row>
    <row r="13" spans="1:6" hidden="1" outlineLevel="1">
      <c r="A13" s="207" t="s">
        <v>270</v>
      </c>
      <c r="B13" s="204"/>
      <c r="D13" s="207" t="s">
        <v>149</v>
      </c>
      <c r="E13" s="210"/>
      <c r="F13" s="204"/>
    </row>
    <row r="14" spans="1:6" hidden="1" outlineLevel="1">
      <c r="A14" s="205" t="s">
        <v>272</v>
      </c>
      <c r="B14" s="209" t="s">
        <v>107</v>
      </c>
      <c r="D14" s="207"/>
      <c r="E14" s="210" t="s">
        <v>78</v>
      </c>
      <c r="F14" s="211" t="s">
        <v>79</v>
      </c>
    </row>
    <row r="15" spans="1:6" hidden="1" outlineLevel="1">
      <c r="A15" s="205" t="s">
        <v>273</v>
      </c>
      <c r="B15" s="209" t="s">
        <v>109</v>
      </c>
      <c r="D15" s="207"/>
      <c r="E15" s="210" t="s">
        <v>80</v>
      </c>
      <c r="F15" s="211" t="s">
        <v>81</v>
      </c>
    </row>
    <row r="16" spans="1:6" hidden="1" outlineLevel="1">
      <c r="A16" s="205" t="s">
        <v>274</v>
      </c>
      <c r="B16" s="209" t="s">
        <v>110</v>
      </c>
      <c r="D16" s="207"/>
      <c r="E16" s="210" t="s">
        <v>82</v>
      </c>
      <c r="F16" s="211" t="s">
        <v>83</v>
      </c>
    </row>
    <row r="17" spans="1:6" hidden="1" outlineLevel="1">
      <c r="A17" s="205" t="s">
        <v>275</v>
      </c>
      <c r="B17" s="209" t="s">
        <v>111</v>
      </c>
      <c r="D17" s="207"/>
      <c r="E17" s="210" t="s">
        <v>84</v>
      </c>
      <c r="F17" s="211" t="s">
        <v>85</v>
      </c>
    </row>
    <row r="18" spans="1:6" hidden="1" outlineLevel="1">
      <c r="A18" s="205" t="s">
        <v>276</v>
      </c>
      <c r="B18" s="209" t="s">
        <v>234</v>
      </c>
      <c r="D18" s="207"/>
      <c r="E18" s="210" t="s">
        <v>86</v>
      </c>
      <c r="F18" s="211" t="s">
        <v>87</v>
      </c>
    </row>
    <row r="19" spans="1:6" hidden="1" outlineLevel="1">
      <c r="A19" s="205" t="s">
        <v>277</v>
      </c>
      <c r="B19" s="209" t="s">
        <v>235</v>
      </c>
      <c r="D19" s="207"/>
      <c r="E19" s="210" t="s">
        <v>88</v>
      </c>
      <c r="F19" s="211" t="s">
        <v>89</v>
      </c>
    </row>
    <row r="20" spans="1:6" hidden="1" outlineLevel="1">
      <c r="A20" s="205" t="s">
        <v>278</v>
      </c>
      <c r="B20" s="209" t="s">
        <v>236</v>
      </c>
      <c r="D20" s="207" t="s">
        <v>150</v>
      </c>
      <c r="E20" s="210"/>
      <c r="F20" s="204"/>
    </row>
    <row r="21" spans="1:6" hidden="1" outlineLevel="1">
      <c r="A21" s="205" t="s">
        <v>279</v>
      </c>
      <c r="B21" s="209" t="s">
        <v>237</v>
      </c>
      <c r="D21" s="207"/>
      <c r="E21" s="210" t="s">
        <v>90</v>
      </c>
      <c r="F21" s="211" t="s">
        <v>91</v>
      </c>
    </row>
    <row r="22" spans="1:6" hidden="1" outlineLevel="1">
      <c r="A22" s="205" t="s">
        <v>280</v>
      </c>
      <c r="B22" s="209" t="s">
        <v>212</v>
      </c>
      <c r="D22" s="207"/>
      <c r="E22" s="210" t="s">
        <v>92</v>
      </c>
      <c r="F22" s="211" t="s">
        <v>93</v>
      </c>
    </row>
    <row r="23" spans="1:6" hidden="1" outlineLevel="1">
      <c r="A23" s="205" t="s">
        <v>281</v>
      </c>
      <c r="B23" s="209" t="s">
        <v>213</v>
      </c>
      <c r="D23" s="207"/>
      <c r="E23" s="210" t="s">
        <v>94</v>
      </c>
      <c r="F23" s="211" t="s">
        <v>95</v>
      </c>
    </row>
    <row r="24" spans="1:6" hidden="1" outlineLevel="1">
      <c r="A24" s="205" t="s">
        <v>282</v>
      </c>
      <c r="B24" s="209" t="s">
        <v>238</v>
      </c>
      <c r="D24" s="207"/>
      <c r="E24" s="210" t="s">
        <v>96</v>
      </c>
      <c r="F24" s="211" t="s">
        <v>97</v>
      </c>
    </row>
    <row r="25" spans="1:6" hidden="1" outlineLevel="1">
      <c r="A25" s="205" t="s">
        <v>283</v>
      </c>
      <c r="B25" s="209" t="s">
        <v>239</v>
      </c>
      <c r="D25" s="207"/>
      <c r="E25" s="210" t="s">
        <v>98</v>
      </c>
      <c r="F25" s="211" t="s">
        <v>99</v>
      </c>
    </row>
    <row r="26" spans="1:6" hidden="1" outlineLevel="1">
      <c r="A26" s="205" t="s">
        <v>284</v>
      </c>
      <c r="B26" s="209" t="s">
        <v>240</v>
      </c>
      <c r="D26" s="207"/>
      <c r="E26" s="210" t="s">
        <v>100</v>
      </c>
      <c r="F26" s="211" t="s">
        <v>101</v>
      </c>
    </row>
    <row r="27" spans="1:6" hidden="1" outlineLevel="1">
      <c r="A27" s="205" t="s">
        <v>285</v>
      </c>
      <c r="B27" s="209" t="s">
        <v>241</v>
      </c>
      <c r="D27" s="207"/>
      <c r="E27" s="210" t="s">
        <v>102</v>
      </c>
      <c r="F27" s="211" t="s">
        <v>103</v>
      </c>
    </row>
    <row r="28" spans="1:6" hidden="1" outlineLevel="1">
      <c r="A28" s="205" t="s">
        <v>286</v>
      </c>
      <c r="B28" s="209" t="s">
        <v>242</v>
      </c>
      <c r="D28" s="207"/>
      <c r="E28" s="210" t="s">
        <v>104</v>
      </c>
      <c r="F28" s="211" t="s">
        <v>105</v>
      </c>
    </row>
    <row r="29" spans="1:6" hidden="1" outlineLevel="1">
      <c r="A29" s="205" t="s">
        <v>287</v>
      </c>
      <c r="B29" s="209" t="s">
        <v>243</v>
      </c>
      <c r="D29" s="207" t="s">
        <v>106</v>
      </c>
      <c r="E29" s="210"/>
      <c r="F29" s="204"/>
    </row>
    <row r="30" spans="1:6" collapsed="1">
      <c r="B30" s="212"/>
      <c r="D30" s="207"/>
      <c r="E30" s="210" t="s">
        <v>113</v>
      </c>
      <c r="F30" s="211" t="s">
        <v>207</v>
      </c>
    </row>
    <row r="31" spans="1:6" collapsed="1">
      <c r="A31" s="213"/>
      <c r="D31" s="207"/>
      <c r="E31" s="210" t="s">
        <v>114</v>
      </c>
      <c r="F31" s="211" t="s">
        <v>208</v>
      </c>
    </row>
    <row r="32" spans="1:6">
      <c r="D32" s="207"/>
      <c r="E32" s="210" t="s">
        <v>115</v>
      </c>
      <c r="F32" s="211" t="s">
        <v>209</v>
      </c>
    </row>
    <row r="33" spans="4:6">
      <c r="D33" s="207"/>
      <c r="E33" s="210" t="s">
        <v>116</v>
      </c>
      <c r="F33" s="211" t="s">
        <v>212</v>
      </c>
    </row>
    <row r="34" spans="4:6">
      <c r="D34" s="207"/>
      <c r="E34" s="210" t="s">
        <v>117</v>
      </c>
      <c r="F34" s="211" t="s">
        <v>213</v>
      </c>
    </row>
    <row r="35" spans="4:6">
      <c r="D35" s="207"/>
      <c r="E35" s="210" t="s">
        <v>118</v>
      </c>
      <c r="F35" s="211" t="s">
        <v>214</v>
      </c>
    </row>
    <row r="36" spans="4:6">
      <c r="D36" s="207"/>
      <c r="E36" s="210" t="s">
        <v>119</v>
      </c>
      <c r="F36" s="211" t="s">
        <v>215</v>
      </c>
    </row>
    <row r="37" spans="4:6">
      <c r="D37" s="207"/>
      <c r="E37" s="210" t="s">
        <v>120</v>
      </c>
      <c r="F37" s="211" t="s">
        <v>216</v>
      </c>
    </row>
    <row r="38" spans="4:6">
      <c r="D38" s="207"/>
      <c r="E38" s="210" t="s">
        <v>121</v>
      </c>
      <c r="F38" s="211" t="s">
        <v>217</v>
      </c>
    </row>
    <row r="39" spans="4:6">
      <c r="D39" s="207"/>
      <c r="E39" s="210" t="s">
        <v>122</v>
      </c>
      <c r="F39" s="211" t="s">
        <v>218</v>
      </c>
    </row>
    <row r="40" spans="4:6">
      <c r="D40" s="207"/>
      <c r="E40" s="210" t="s">
        <v>123</v>
      </c>
      <c r="F40" s="211" t="s">
        <v>219</v>
      </c>
    </row>
    <row r="41" spans="4:6">
      <c r="D41" s="207" t="s">
        <v>124</v>
      </c>
      <c r="E41" s="210"/>
      <c r="F41" s="204"/>
    </row>
    <row r="42" spans="4:6">
      <c r="D42" s="207"/>
      <c r="E42" s="210" t="s">
        <v>125</v>
      </c>
      <c r="F42" s="211" t="s">
        <v>126</v>
      </c>
    </row>
    <row r="43" spans="4:6">
      <c r="D43" s="207"/>
      <c r="E43" s="210" t="s">
        <v>127</v>
      </c>
      <c r="F43" s="211" t="s">
        <v>128</v>
      </c>
    </row>
    <row r="44" spans="4:6">
      <c r="D44" s="207"/>
      <c r="E44" s="210" t="s">
        <v>129</v>
      </c>
      <c r="F44" s="211" t="s">
        <v>130</v>
      </c>
    </row>
    <row r="45" spans="4:6">
      <c r="D45" s="207"/>
      <c r="E45" s="210" t="s">
        <v>131</v>
      </c>
      <c r="F45" s="211" t="s">
        <v>132</v>
      </c>
    </row>
    <row r="46" spans="4:6">
      <c r="D46" s="207"/>
      <c r="E46" s="210" t="s">
        <v>133</v>
      </c>
      <c r="F46" s="211" t="s">
        <v>134</v>
      </c>
    </row>
    <row r="47" spans="4:6">
      <c r="D47" s="207"/>
      <c r="E47" s="210" t="s">
        <v>135</v>
      </c>
      <c r="F47" s="211" t="s">
        <v>136</v>
      </c>
    </row>
    <row r="48" spans="4:6">
      <c r="D48" s="207"/>
      <c r="E48" s="210" t="s">
        <v>137</v>
      </c>
      <c r="F48" s="211" t="s">
        <v>138</v>
      </c>
    </row>
    <row r="49" spans="4:6">
      <c r="D49" s="207" t="s">
        <v>139</v>
      </c>
      <c r="E49" s="210"/>
      <c r="F49" s="204"/>
    </row>
    <row r="50" spans="4:6" ht="26.4" customHeight="1">
      <c r="D50" s="207"/>
      <c r="E50" s="210" t="s">
        <v>140</v>
      </c>
      <c r="F50" s="211" t="s">
        <v>141</v>
      </c>
    </row>
    <row r="51" spans="4:6">
      <c r="D51" s="207"/>
      <c r="E51" s="210" t="s">
        <v>142</v>
      </c>
      <c r="F51" s="211" t="s">
        <v>143</v>
      </c>
    </row>
    <row r="52" spans="4:6">
      <c r="D52" s="207"/>
      <c r="E52" s="210" t="s">
        <v>144</v>
      </c>
      <c r="F52" s="211" t="s">
        <v>145</v>
      </c>
    </row>
    <row r="53" spans="4:6">
      <c r="D53" s="207"/>
      <c r="E53" s="210" t="s">
        <v>151</v>
      </c>
      <c r="F53" s="211" t="s">
        <v>152</v>
      </c>
    </row>
    <row r="54" spans="4:6">
      <c r="F54" s="215"/>
    </row>
    <row r="55" spans="4:6">
      <c r="F55" s="214" t="s">
        <v>263</v>
      </c>
    </row>
    <row r="57" spans="4:6">
      <c r="D57" s="214" t="s">
        <v>146</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B1:AW21"/>
  <sheetViews>
    <sheetView showGridLines="0" zoomScale="70" zoomScaleNormal="70" zoomScaleSheetLayoutView="100" workbookViewId="0">
      <selection activeCell="B1" sqref="B1"/>
    </sheetView>
  </sheetViews>
  <sheetFormatPr defaultColWidth="9" defaultRowHeight="17.5"/>
  <cols>
    <col min="1" max="1" width="2.90625" style="62" customWidth="1"/>
    <col min="2" max="2" width="11.90625" style="62" bestFit="1" customWidth="1"/>
    <col min="3" max="3" width="39.08984375" style="62" customWidth="1"/>
    <col min="4" max="4" width="9" style="62" customWidth="1"/>
    <col min="5" max="6" width="12.7265625" style="62" customWidth="1"/>
    <col min="7" max="7" width="9" style="62" customWidth="1"/>
    <col min="8" max="9" width="9" style="62"/>
    <col min="10" max="10" width="9.7265625" style="62" bestFit="1" customWidth="1"/>
    <col min="11" max="14" width="9" style="62"/>
    <col min="15" max="15" width="11" style="62" customWidth="1"/>
    <col min="16" max="17" width="14.08984375" style="62" bestFit="1" customWidth="1"/>
    <col min="18" max="30" width="9" style="62"/>
    <col min="31" max="31" width="11" style="62" customWidth="1"/>
    <col min="32" max="44" width="9" style="62"/>
    <col min="45" max="45" width="10.08984375" style="62" customWidth="1"/>
    <col min="46" max="46" width="9" style="62"/>
    <col min="47" max="47" width="11" style="62" customWidth="1"/>
    <col min="48" max="16384" width="9" style="62"/>
  </cols>
  <sheetData>
    <row r="1" spans="2:49" s="58" customFormat="1" ht="19.5" customHeight="1">
      <c r="B1" s="56"/>
      <c r="C1" s="57" t="s">
        <v>460</v>
      </c>
    </row>
    <row r="2" spans="2:49" s="58" customFormat="1" ht="33" customHeight="1">
      <c r="B2" s="59" t="s">
        <v>353</v>
      </c>
      <c r="C2" s="60" t="s">
        <v>296</v>
      </c>
    </row>
    <row r="3" spans="2:49" s="58" customFormat="1" ht="35.15" customHeight="1">
      <c r="B3" s="59" t="s">
        <v>39</v>
      </c>
      <c r="C3" s="61" t="s">
        <v>406</v>
      </c>
    </row>
    <row r="8" spans="2:49" hidden="1"/>
    <row r="9" spans="2:49" hidden="1">
      <c r="B9" s="62" t="s">
        <v>445</v>
      </c>
      <c r="C9" s="62" t="s">
        <v>447</v>
      </c>
      <c r="D9" s="62" t="s">
        <v>431</v>
      </c>
      <c r="E9" s="62" t="s">
        <v>360</v>
      </c>
      <c r="F9" s="62" t="s">
        <v>364</v>
      </c>
      <c r="G9" s="62" t="s">
        <v>290</v>
      </c>
      <c r="H9" s="62" t="s">
        <v>368</v>
      </c>
      <c r="I9" s="62" t="s">
        <v>372</v>
      </c>
      <c r="J9" s="62" t="s">
        <v>374</v>
      </c>
      <c r="K9" s="62" t="s">
        <v>375</v>
      </c>
      <c r="L9" s="62" t="s">
        <v>376</v>
      </c>
      <c r="M9" s="62" t="s">
        <v>377</v>
      </c>
      <c r="N9" s="62" t="s">
        <v>380</v>
      </c>
      <c r="O9" s="62" t="s">
        <v>291</v>
      </c>
      <c r="P9" s="62" t="s">
        <v>382</v>
      </c>
      <c r="Q9" s="62" t="s">
        <v>388</v>
      </c>
      <c r="R9" s="62" t="s">
        <v>390</v>
      </c>
      <c r="S9" s="62" t="s">
        <v>292</v>
      </c>
      <c r="T9" s="62" t="s">
        <v>394</v>
      </c>
      <c r="U9" s="62" t="s">
        <v>396</v>
      </c>
      <c r="V9" s="62" t="s">
        <v>398</v>
      </c>
      <c r="W9" s="62" t="s">
        <v>293</v>
      </c>
      <c r="X9" s="62" t="s">
        <v>294</v>
      </c>
      <c r="Y9" s="62" t="s">
        <v>295</v>
      </c>
      <c r="Z9" s="62" t="s">
        <v>432</v>
      </c>
      <c r="AA9" s="62" t="s">
        <v>404</v>
      </c>
      <c r="AB9" s="62" t="s">
        <v>296</v>
      </c>
      <c r="AC9" s="62" t="s">
        <v>407</v>
      </c>
      <c r="AD9" s="62" t="s">
        <v>433</v>
      </c>
      <c r="AE9" s="62" t="s">
        <v>434</v>
      </c>
      <c r="AF9" s="62" t="s">
        <v>297</v>
      </c>
      <c r="AG9" s="62" t="s">
        <v>435</v>
      </c>
      <c r="AH9" s="62" t="s">
        <v>298</v>
      </c>
      <c r="AI9" s="62" t="s">
        <v>412</v>
      </c>
      <c r="AJ9" s="62" t="s">
        <v>436</v>
      </c>
      <c r="AK9" s="62" t="s">
        <v>299</v>
      </c>
      <c r="AL9" s="62" t="s">
        <v>414</v>
      </c>
      <c r="AM9" s="62" t="s">
        <v>437</v>
      </c>
      <c r="AN9" s="62" t="s">
        <v>417</v>
      </c>
      <c r="AO9" s="62" t="s">
        <v>418</v>
      </c>
      <c r="AP9" s="62" t="s">
        <v>300</v>
      </c>
      <c r="AQ9" s="62" t="s">
        <v>420</v>
      </c>
      <c r="AR9" s="62" t="s">
        <v>301</v>
      </c>
      <c r="AS9" s="62" t="s">
        <v>423</v>
      </c>
      <c r="AT9" s="62" t="s">
        <v>425</v>
      </c>
      <c r="AU9" s="62" t="s">
        <v>427</v>
      </c>
      <c r="AV9" s="62" t="s">
        <v>429</v>
      </c>
    </row>
    <row r="10" spans="2:49" hidden="1">
      <c r="B10" s="62" t="s">
        <v>355</v>
      </c>
      <c r="C10" s="62" t="s">
        <v>448</v>
      </c>
      <c r="D10" s="62" t="s">
        <v>443</v>
      </c>
      <c r="E10" s="62" t="s">
        <v>361</v>
      </c>
      <c r="F10" s="62" t="s">
        <v>365</v>
      </c>
      <c r="G10" s="62" t="s">
        <v>366</v>
      </c>
      <c r="H10" s="62" t="s">
        <v>369</v>
      </c>
      <c r="I10" s="62" t="s">
        <v>373</v>
      </c>
      <c r="J10" s="62" t="s">
        <v>373</v>
      </c>
      <c r="K10" s="62" t="s">
        <v>373</v>
      </c>
      <c r="L10" s="62" t="s">
        <v>373</v>
      </c>
      <c r="M10" s="62" t="s">
        <v>378</v>
      </c>
      <c r="N10" s="62" t="s">
        <v>378</v>
      </c>
      <c r="O10" s="62" t="s">
        <v>378</v>
      </c>
      <c r="P10" s="62" t="s">
        <v>383</v>
      </c>
      <c r="Q10" s="62" t="s">
        <v>389</v>
      </c>
      <c r="R10" s="62" t="s">
        <v>391</v>
      </c>
      <c r="S10" s="62" t="s">
        <v>393</v>
      </c>
      <c r="T10" s="62" t="s">
        <v>395</v>
      </c>
      <c r="U10" s="62" t="s">
        <v>397</v>
      </c>
      <c r="V10" s="62" t="s">
        <v>399</v>
      </c>
      <c r="W10" s="62" t="s">
        <v>400</v>
      </c>
      <c r="X10" s="62" t="s">
        <v>399</v>
      </c>
      <c r="Y10" s="62" t="s">
        <v>403</v>
      </c>
      <c r="Z10" s="62" t="s">
        <v>442</v>
      </c>
      <c r="AA10" s="62" t="s">
        <v>405</v>
      </c>
      <c r="AB10" s="62" t="s">
        <v>406</v>
      </c>
      <c r="AC10" s="62" t="s">
        <v>408</v>
      </c>
      <c r="AD10" s="62" t="s">
        <v>438</v>
      </c>
      <c r="AE10" s="62" t="s">
        <v>444</v>
      </c>
      <c r="AF10" s="62" t="s">
        <v>453</v>
      </c>
      <c r="AG10" s="62" t="s">
        <v>439</v>
      </c>
      <c r="AH10" s="62" t="s">
        <v>411</v>
      </c>
      <c r="AI10" s="62" t="s">
        <v>454</v>
      </c>
      <c r="AJ10" s="62" t="s">
        <v>440</v>
      </c>
      <c r="AK10" s="62" t="s">
        <v>413</v>
      </c>
      <c r="AL10" s="62" t="s">
        <v>415</v>
      </c>
      <c r="AM10" s="62" t="s">
        <v>441</v>
      </c>
      <c r="AN10" s="62" t="s">
        <v>450</v>
      </c>
      <c r="AO10" s="62" t="s">
        <v>419</v>
      </c>
      <c r="AP10" s="62" t="s">
        <v>419</v>
      </c>
      <c r="AQ10" s="62" t="s">
        <v>421</v>
      </c>
      <c r="AR10" s="62" t="s">
        <v>422</v>
      </c>
      <c r="AS10" s="62" t="s">
        <v>424</v>
      </c>
      <c r="AT10" s="62" t="s">
        <v>426</v>
      </c>
      <c r="AU10" s="62" t="s">
        <v>428</v>
      </c>
      <c r="AV10" s="62" t="s">
        <v>430</v>
      </c>
    </row>
    <row r="11" spans="2:49" hidden="1">
      <c r="B11" s="62" t="s">
        <v>356</v>
      </c>
      <c r="C11" s="62" t="s">
        <v>358</v>
      </c>
      <c r="E11" s="62" t="s">
        <v>362</v>
      </c>
      <c r="G11" s="62" t="s">
        <v>367</v>
      </c>
      <c r="H11" s="62" t="s">
        <v>370</v>
      </c>
      <c r="M11" s="62" t="s">
        <v>379</v>
      </c>
      <c r="O11" s="62" t="s">
        <v>381</v>
      </c>
      <c r="P11" s="62" t="s">
        <v>384</v>
      </c>
      <c r="R11" s="62" t="s">
        <v>392</v>
      </c>
      <c r="W11" s="62" t="s">
        <v>401</v>
      </c>
      <c r="X11" s="62" t="s">
        <v>455</v>
      </c>
      <c r="AC11" s="62" t="s">
        <v>409</v>
      </c>
      <c r="AL11" s="62" t="s">
        <v>416</v>
      </c>
    </row>
    <row r="12" spans="2:49" hidden="1">
      <c r="B12" s="62" t="s">
        <v>357</v>
      </c>
      <c r="C12" s="62" t="s">
        <v>359</v>
      </c>
      <c r="E12" s="62" t="s">
        <v>451</v>
      </c>
      <c r="H12" s="62" t="s">
        <v>371</v>
      </c>
      <c r="O12" s="62" t="s">
        <v>446</v>
      </c>
      <c r="P12" s="62" t="s">
        <v>385</v>
      </c>
      <c r="W12" s="62" t="s">
        <v>402</v>
      </c>
      <c r="X12" s="62" t="s">
        <v>456</v>
      </c>
      <c r="AC12" s="62" t="s">
        <v>410</v>
      </c>
    </row>
    <row r="13" spans="2:49" hidden="1">
      <c r="E13" s="62" t="s">
        <v>363</v>
      </c>
      <c r="P13" s="62" t="s">
        <v>386</v>
      </c>
      <c r="AC13" s="62" t="s">
        <v>406</v>
      </c>
    </row>
    <row r="14" spans="2:49" hidden="1">
      <c r="P14" s="62" t="s">
        <v>387</v>
      </c>
    </row>
    <row r="15" spans="2:49" hidden="1"/>
    <row r="16" spans="2:49" hidden="1">
      <c r="B16" s="62" t="s">
        <v>445</v>
      </c>
      <c r="D16" s="62" t="s">
        <v>447</v>
      </c>
      <c r="E16" s="62" t="s">
        <v>431</v>
      </c>
      <c r="F16" s="62" t="s">
        <v>360</v>
      </c>
      <c r="G16" s="62" t="s">
        <v>364</v>
      </c>
      <c r="H16" s="62" t="s">
        <v>290</v>
      </c>
      <c r="I16" s="62" t="s">
        <v>368</v>
      </c>
      <c r="J16" s="62" t="s">
        <v>372</v>
      </c>
      <c r="K16" s="62" t="s">
        <v>374</v>
      </c>
      <c r="L16" s="62" t="s">
        <v>375</v>
      </c>
      <c r="M16" s="62" t="s">
        <v>376</v>
      </c>
      <c r="N16" s="62" t="s">
        <v>377</v>
      </c>
      <c r="O16" s="62" t="s">
        <v>380</v>
      </c>
      <c r="P16" s="62" t="s">
        <v>291</v>
      </c>
      <c r="Q16" s="62" t="s">
        <v>382</v>
      </c>
      <c r="R16" s="62" t="s">
        <v>388</v>
      </c>
      <c r="S16" s="62" t="s">
        <v>390</v>
      </c>
      <c r="T16" s="62" t="s">
        <v>292</v>
      </c>
      <c r="U16" s="62" t="s">
        <v>394</v>
      </c>
      <c r="V16" s="62" t="s">
        <v>396</v>
      </c>
      <c r="W16" s="62" t="s">
        <v>398</v>
      </c>
      <c r="X16" s="62" t="s">
        <v>293</v>
      </c>
      <c r="Y16" s="62" t="s">
        <v>294</v>
      </c>
      <c r="Z16" s="62" t="s">
        <v>295</v>
      </c>
      <c r="AA16" s="62" t="s">
        <v>432</v>
      </c>
      <c r="AB16" s="62" t="s">
        <v>404</v>
      </c>
      <c r="AC16" s="62" t="s">
        <v>296</v>
      </c>
      <c r="AD16" s="62" t="s">
        <v>407</v>
      </c>
      <c r="AE16" s="62" t="s">
        <v>433</v>
      </c>
      <c r="AF16" s="62" t="s">
        <v>434</v>
      </c>
      <c r="AG16" s="62" t="s">
        <v>297</v>
      </c>
      <c r="AH16" s="62" t="s">
        <v>435</v>
      </c>
      <c r="AI16" s="62" t="s">
        <v>298</v>
      </c>
      <c r="AJ16" s="62" t="s">
        <v>412</v>
      </c>
      <c r="AK16" s="62" t="s">
        <v>436</v>
      </c>
      <c r="AL16" s="62" t="s">
        <v>299</v>
      </c>
      <c r="AM16" s="62" t="s">
        <v>414</v>
      </c>
      <c r="AN16" s="62" t="s">
        <v>437</v>
      </c>
      <c r="AO16" s="62" t="s">
        <v>417</v>
      </c>
      <c r="AP16" s="62" t="s">
        <v>418</v>
      </c>
      <c r="AQ16" s="62" t="s">
        <v>300</v>
      </c>
      <c r="AR16" s="62" t="s">
        <v>420</v>
      </c>
      <c r="AS16" s="62" t="s">
        <v>301</v>
      </c>
      <c r="AT16" s="62" t="s">
        <v>423</v>
      </c>
      <c r="AU16" s="62" t="s">
        <v>425</v>
      </c>
      <c r="AV16" s="62" t="s">
        <v>427</v>
      </c>
      <c r="AW16" s="62" t="s">
        <v>429</v>
      </c>
    </row>
    <row r="17" spans="2:49" hidden="1">
      <c r="B17" s="62" t="s">
        <v>355</v>
      </c>
      <c r="D17" s="62" t="s">
        <v>448</v>
      </c>
      <c r="E17" s="62" t="s">
        <v>443</v>
      </c>
      <c r="F17" s="62" t="s">
        <v>361</v>
      </c>
      <c r="G17" s="62" t="s">
        <v>365</v>
      </c>
      <c r="H17" s="62" t="s">
        <v>366</v>
      </c>
      <c r="I17" s="62" t="s">
        <v>369</v>
      </c>
      <c r="J17" s="62" t="s">
        <v>373</v>
      </c>
      <c r="K17" s="62" t="s">
        <v>373</v>
      </c>
      <c r="L17" s="62" t="s">
        <v>373</v>
      </c>
      <c r="M17" s="62" t="s">
        <v>373</v>
      </c>
      <c r="N17" s="62" t="s">
        <v>378</v>
      </c>
      <c r="O17" s="62" t="s">
        <v>378</v>
      </c>
      <c r="P17" s="62" t="s">
        <v>378</v>
      </c>
      <c r="Q17" s="62" t="s">
        <v>383</v>
      </c>
      <c r="R17" s="62" t="s">
        <v>389</v>
      </c>
      <c r="S17" s="62" t="s">
        <v>391</v>
      </c>
      <c r="T17" s="62" t="s">
        <v>393</v>
      </c>
      <c r="U17" s="62" t="s">
        <v>395</v>
      </c>
      <c r="V17" s="62" t="s">
        <v>397</v>
      </c>
      <c r="W17" s="62" t="s">
        <v>399</v>
      </c>
      <c r="X17" s="62" t="s">
        <v>400</v>
      </c>
      <c r="Y17" s="62" t="s">
        <v>399</v>
      </c>
      <c r="Z17" s="62" t="s">
        <v>403</v>
      </c>
      <c r="AA17" s="62" t="s">
        <v>442</v>
      </c>
      <c r="AB17" s="62" t="s">
        <v>405</v>
      </c>
      <c r="AC17" s="62" t="s">
        <v>406</v>
      </c>
      <c r="AD17" s="62" t="s">
        <v>408</v>
      </c>
      <c r="AE17" s="62" t="s">
        <v>438</v>
      </c>
      <c r="AF17" s="62" t="s">
        <v>444</v>
      </c>
      <c r="AG17" s="62" t="s">
        <v>453</v>
      </c>
      <c r="AH17" s="62" t="s">
        <v>439</v>
      </c>
      <c r="AI17" s="62" t="s">
        <v>411</v>
      </c>
      <c r="AJ17" s="62" t="s">
        <v>454</v>
      </c>
      <c r="AK17" s="62" t="s">
        <v>440</v>
      </c>
      <c r="AL17" s="62" t="s">
        <v>413</v>
      </c>
      <c r="AM17" s="62" t="s">
        <v>415</v>
      </c>
      <c r="AN17" s="62" t="s">
        <v>441</v>
      </c>
      <c r="AO17" s="62" t="s">
        <v>450</v>
      </c>
      <c r="AP17" s="62" t="s">
        <v>419</v>
      </c>
      <c r="AQ17" s="62" t="s">
        <v>419</v>
      </c>
      <c r="AR17" s="62" t="s">
        <v>421</v>
      </c>
      <c r="AS17" s="62" t="s">
        <v>422</v>
      </c>
      <c r="AT17" s="62" t="s">
        <v>424</v>
      </c>
      <c r="AU17" s="62" t="s">
        <v>426</v>
      </c>
      <c r="AV17" s="62" t="s">
        <v>428</v>
      </c>
      <c r="AW17" s="62" t="s">
        <v>430</v>
      </c>
    </row>
    <row r="18" spans="2:49" hidden="1">
      <c r="B18" s="62" t="s">
        <v>356</v>
      </c>
      <c r="D18" s="62" t="s">
        <v>358</v>
      </c>
      <c r="F18" s="62" t="s">
        <v>362</v>
      </c>
      <c r="H18" s="62" t="s">
        <v>367</v>
      </c>
      <c r="I18" s="62" t="s">
        <v>370</v>
      </c>
      <c r="N18" s="62" t="s">
        <v>379</v>
      </c>
      <c r="P18" s="62" t="s">
        <v>381</v>
      </c>
      <c r="Q18" s="62" t="s">
        <v>384</v>
      </c>
      <c r="S18" s="62" t="s">
        <v>392</v>
      </c>
      <c r="X18" s="62" t="s">
        <v>401</v>
      </c>
      <c r="Y18" s="62" t="s">
        <v>455</v>
      </c>
      <c r="AD18" s="62" t="s">
        <v>409</v>
      </c>
      <c r="AM18" s="62" t="s">
        <v>416</v>
      </c>
    </row>
    <row r="19" spans="2:49" hidden="1">
      <c r="B19" s="62" t="s">
        <v>357</v>
      </c>
      <c r="D19" s="62" t="s">
        <v>359</v>
      </c>
      <c r="F19" s="62" t="s">
        <v>451</v>
      </c>
      <c r="I19" s="62" t="s">
        <v>371</v>
      </c>
      <c r="P19" s="62" t="s">
        <v>446</v>
      </c>
      <c r="Q19" s="62" t="s">
        <v>385</v>
      </c>
      <c r="X19" s="62" t="s">
        <v>402</v>
      </c>
      <c r="Y19" s="62" t="s">
        <v>456</v>
      </c>
      <c r="AD19" s="62" t="s">
        <v>410</v>
      </c>
    </row>
    <row r="20" spans="2:49" hidden="1">
      <c r="F20" s="62" t="s">
        <v>363</v>
      </c>
      <c r="Q20" s="62" t="s">
        <v>386</v>
      </c>
      <c r="AD20" s="62" t="s">
        <v>406</v>
      </c>
    </row>
    <row r="21" spans="2:49" hidden="1">
      <c r="Q21" s="62" t="s">
        <v>387</v>
      </c>
    </row>
  </sheetData>
  <phoneticPr fontId="4"/>
  <dataValidations count="2">
    <dataValidation type="list" allowBlank="1" showInputMessage="1" showErrorMessage="1" sqref="C2" xr:uid="{00000000-0002-0000-0200-000000000000}">
      <formula1>$B$9:$AV$9</formula1>
    </dataValidation>
    <dataValidation type="list" allowBlank="1" showInputMessage="1" showErrorMessage="1" errorTitle="ご注意" error="プルダウンリストからご選択ください。" sqref="C3" xr:uid="{00000000-0002-0000-0200-000001000000}">
      <formula1>INDIRECT($C$2)</formula1>
    </dataValidation>
  </dataValidations>
  <pageMargins left="0.7" right="0.7" top="0.75" bottom="0.75" header="0.3" footer="0.3"/>
  <pageSetup paperSize="9" orientation="portrait"/>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1"/>
  <sheetViews>
    <sheetView showGridLines="0" topLeftCell="B1" zoomScale="70" zoomScaleNormal="70" zoomScaleSheetLayoutView="80" workbookViewId="0">
      <selection activeCell="B1" sqref="B1"/>
    </sheetView>
  </sheetViews>
  <sheetFormatPr defaultColWidth="9" defaultRowHeight="14.5"/>
  <cols>
    <col min="1" max="1" width="2.26953125" style="75" hidden="1" customWidth="1"/>
    <col min="2" max="2" width="7.36328125" style="76" customWidth="1"/>
    <col min="3" max="3" width="21.36328125" style="76" customWidth="1"/>
    <col min="4" max="4" width="28.90625" style="76" customWidth="1"/>
    <col min="5" max="5" width="30.90625" style="76" customWidth="1"/>
    <col min="6" max="6" width="22.7265625" style="76" customWidth="1"/>
    <col min="7" max="16384" width="9" style="76"/>
  </cols>
  <sheetData>
    <row r="1" spans="1:248" ht="17.5">
      <c r="B1" s="80" t="s">
        <v>323</v>
      </c>
    </row>
    <row r="2" spans="1:248" s="83" customFormat="1">
      <c r="A2" s="75"/>
      <c r="B2" s="81"/>
      <c r="C2" s="82"/>
      <c r="D2" s="82"/>
    </row>
    <row r="3" spans="1:248" ht="16.5" customHeight="1">
      <c r="B3" s="420" t="s">
        <v>39</v>
      </c>
      <c r="C3" s="421"/>
      <c r="D3" s="422" t="str">
        <f>IF(ｼｰﾄ0!C3="","",ｼｰﾄ0!C2 &amp; (ｼｰﾄ0!C3))</f>
        <v>大阪府大阪平野</v>
      </c>
      <c r="E3" s="422"/>
      <c r="F3" s="422"/>
      <c r="IN3" s="83">
        <v>1</v>
      </c>
    </row>
    <row r="4" spans="1:248" ht="54" customHeight="1">
      <c r="B4" s="420" t="s">
        <v>40</v>
      </c>
      <c r="C4" s="421"/>
      <c r="D4" s="63" t="s">
        <v>326</v>
      </c>
      <c r="E4" s="64" t="s">
        <v>452</v>
      </c>
      <c r="F4" s="65" t="s">
        <v>327</v>
      </c>
    </row>
    <row r="5" spans="1:248" ht="26.15" customHeight="1">
      <c r="B5" s="423" t="s">
        <v>56</v>
      </c>
      <c r="C5" s="423"/>
      <c r="D5" s="84" t="s">
        <v>546</v>
      </c>
      <c r="E5" s="85" t="s">
        <v>550</v>
      </c>
      <c r="F5" s="86" t="s">
        <v>550</v>
      </c>
    </row>
    <row r="6" spans="1:248" ht="26.15" customHeight="1">
      <c r="B6" s="424" t="s">
        <v>194</v>
      </c>
      <c r="C6" s="424"/>
      <c r="D6" s="87" t="s">
        <v>547</v>
      </c>
      <c r="E6" s="88" t="s">
        <v>551</v>
      </c>
      <c r="F6" s="89" t="s">
        <v>551</v>
      </c>
    </row>
    <row r="7" spans="1:248" ht="25" customHeight="1">
      <c r="B7" s="432" t="s">
        <v>43</v>
      </c>
      <c r="C7" s="432"/>
      <c r="D7" s="87" t="s">
        <v>493</v>
      </c>
      <c r="E7" s="88" t="s">
        <v>508</v>
      </c>
      <c r="F7" s="89" t="s">
        <v>508</v>
      </c>
    </row>
    <row r="8" spans="1:248" ht="27" customHeight="1">
      <c r="B8" s="433" t="s">
        <v>173</v>
      </c>
      <c r="C8" s="434"/>
      <c r="D8" s="87" t="s">
        <v>548</v>
      </c>
      <c r="E8" s="88" t="s">
        <v>555</v>
      </c>
      <c r="F8" s="89" t="s">
        <v>555</v>
      </c>
    </row>
    <row r="9" spans="1:248" ht="26.4" customHeight="1">
      <c r="B9" s="435" t="s">
        <v>332</v>
      </c>
      <c r="C9" s="436"/>
      <c r="D9" s="87" t="s">
        <v>548</v>
      </c>
      <c r="E9" s="67" t="s">
        <v>555</v>
      </c>
      <c r="F9" s="89" t="s">
        <v>554</v>
      </c>
    </row>
    <row r="10" spans="1:248" ht="30.15" customHeight="1">
      <c r="B10" s="435" t="s">
        <v>458</v>
      </c>
      <c r="C10" s="437"/>
      <c r="D10" s="55"/>
      <c r="E10" s="67"/>
      <c r="F10" s="55"/>
    </row>
    <row r="11" spans="1:248" ht="29.25" customHeight="1">
      <c r="B11" s="438" t="s">
        <v>57</v>
      </c>
      <c r="C11" s="68" t="s">
        <v>175</v>
      </c>
      <c r="D11" s="90">
        <v>293.73</v>
      </c>
      <c r="E11" s="91">
        <v>1.89</v>
      </c>
      <c r="F11" s="92">
        <v>1.89</v>
      </c>
    </row>
    <row r="12" spans="1:248" ht="30.15" customHeight="1">
      <c r="B12" s="438"/>
      <c r="C12" s="69" t="s">
        <v>174</v>
      </c>
      <c r="D12" s="70"/>
      <c r="E12" s="91">
        <v>1.89</v>
      </c>
      <c r="F12" s="70"/>
    </row>
    <row r="13" spans="1:248" ht="30.75" customHeight="1">
      <c r="B13" s="438"/>
      <c r="C13" s="68" t="s">
        <v>333</v>
      </c>
      <c r="D13" s="70"/>
      <c r="E13" s="71"/>
      <c r="F13" s="73">
        <v>0.23</v>
      </c>
    </row>
    <row r="14" spans="1:248" ht="19.5" customHeight="1">
      <c r="B14" s="439"/>
      <c r="C14" s="66" t="s">
        <v>55</v>
      </c>
      <c r="D14" s="72"/>
      <c r="E14" s="72"/>
      <c r="F14" s="72"/>
    </row>
    <row r="15" spans="1:248" ht="19.5" customHeight="1">
      <c r="B15" s="439"/>
      <c r="C15" s="66" t="s">
        <v>227</v>
      </c>
      <c r="D15" s="72"/>
      <c r="E15" s="73"/>
      <c r="F15" s="72"/>
    </row>
    <row r="16" spans="1:248" ht="19.5" customHeight="1">
      <c r="B16" s="439"/>
      <c r="C16" s="66" t="s">
        <v>59</v>
      </c>
      <c r="D16" s="73">
        <v>0.79</v>
      </c>
      <c r="E16" s="73"/>
      <c r="F16" s="73"/>
    </row>
    <row r="17" spans="2:6" ht="19.5" customHeight="1">
      <c r="B17" s="439"/>
      <c r="C17" s="66" t="s">
        <v>61</v>
      </c>
      <c r="D17" s="72"/>
      <c r="E17" s="73"/>
      <c r="F17" s="72"/>
    </row>
    <row r="18" spans="2:6" ht="19.5" customHeight="1">
      <c r="B18" s="439"/>
      <c r="C18" s="66" t="s">
        <v>60</v>
      </c>
      <c r="D18" s="72"/>
      <c r="E18" s="74"/>
      <c r="F18" s="72"/>
    </row>
    <row r="19" spans="2:6" ht="19.5" customHeight="1">
      <c r="B19" s="439"/>
      <c r="C19" s="66" t="s">
        <v>155</v>
      </c>
      <c r="D19" s="91">
        <v>-0.14000000000000001</v>
      </c>
      <c r="E19" s="73">
        <v>1.1100000000000001</v>
      </c>
      <c r="F19" s="73">
        <v>1.1100000000000001</v>
      </c>
    </row>
    <row r="20" spans="2:6" ht="19.5" customHeight="1">
      <c r="B20" s="439"/>
      <c r="C20" s="93" t="s">
        <v>228</v>
      </c>
      <c r="D20" s="72"/>
      <c r="E20" s="73">
        <v>0.39</v>
      </c>
      <c r="F20" s="72">
        <v>0.39</v>
      </c>
    </row>
    <row r="21" spans="2:6" ht="19.5" customHeight="1">
      <c r="B21" s="439"/>
      <c r="C21" s="93" t="s">
        <v>245</v>
      </c>
      <c r="D21" s="72"/>
      <c r="E21" s="73">
        <v>-0.05</v>
      </c>
      <c r="F21" s="72">
        <v>-0.05</v>
      </c>
    </row>
    <row r="22" spans="2:6" ht="19.5" customHeight="1">
      <c r="B22" s="439"/>
      <c r="C22" s="93" t="s">
        <v>335</v>
      </c>
      <c r="D22" s="91">
        <v>0.91</v>
      </c>
      <c r="E22" s="73">
        <v>0.21</v>
      </c>
      <c r="F22" s="73">
        <v>0.21</v>
      </c>
    </row>
    <row r="23" spans="2:6" ht="19.5" customHeight="1">
      <c r="B23" s="440"/>
      <c r="C23" s="93" t="s">
        <v>343</v>
      </c>
      <c r="D23" s="72"/>
      <c r="E23" s="73">
        <v>0.23</v>
      </c>
      <c r="F23" s="94">
        <v>0.23</v>
      </c>
    </row>
    <row r="24" spans="2:6" ht="12.15" customHeight="1">
      <c r="C24" s="77" t="s">
        <v>205</v>
      </c>
      <c r="D24" s="441" t="s">
        <v>552</v>
      </c>
      <c r="E24" s="426"/>
      <c r="F24" s="442"/>
    </row>
    <row r="25" spans="2:6" ht="12.15" customHeight="1">
      <c r="C25" s="78"/>
      <c r="D25" s="425" t="s">
        <v>553</v>
      </c>
      <c r="E25" s="426"/>
      <c r="F25" s="427"/>
    </row>
    <row r="26" spans="2:6" ht="12.15" customHeight="1">
      <c r="C26" s="79"/>
      <c r="D26" s="425"/>
      <c r="E26" s="426"/>
      <c r="F26" s="427"/>
    </row>
    <row r="27" spans="2:6" ht="12.15" customHeight="1">
      <c r="D27" s="428"/>
      <c r="E27" s="426"/>
      <c r="F27" s="427"/>
    </row>
    <row r="28" spans="2:6" ht="12.15" customHeight="1">
      <c r="D28" s="429"/>
      <c r="E28" s="430"/>
      <c r="F28" s="431"/>
    </row>
    <row r="32" spans="2:6" ht="19.5" customHeight="1"/>
    <row r="40" spans="3:3">
      <c r="C40" s="78"/>
    </row>
    <row r="41" spans="3:3">
      <c r="C41" s="78"/>
    </row>
  </sheetData>
  <sheetProtection formatCells="0"/>
  <mergeCells count="15">
    <mergeCell ref="D25:F25"/>
    <mergeCell ref="D26:F26"/>
    <mergeCell ref="D27:F27"/>
    <mergeCell ref="D28:F28"/>
    <mergeCell ref="B7:C7"/>
    <mergeCell ref="B8:C8"/>
    <mergeCell ref="B9:C9"/>
    <mergeCell ref="B10:C10"/>
    <mergeCell ref="B11:B23"/>
    <mergeCell ref="D24:F24"/>
    <mergeCell ref="B3:C3"/>
    <mergeCell ref="D3:F3"/>
    <mergeCell ref="B4:C4"/>
    <mergeCell ref="B5:C5"/>
    <mergeCell ref="B6:C6"/>
  </mergeCells>
  <phoneticPr fontId="4"/>
  <conditionalFormatting sqref="D12:D13">
    <cfRule type="expression" dxfId="4" priority="3">
      <formula>$D$5&lt;&gt;""</formula>
    </cfRule>
  </conditionalFormatting>
  <conditionalFormatting sqref="E13">
    <cfRule type="expression" dxfId="3" priority="1">
      <formula>$D$5&lt;&gt;""</formula>
    </cfRule>
  </conditionalFormatting>
  <conditionalFormatting sqref="F12">
    <cfRule type="expression" dxfId="2" priority="2">
      <formula>$D$5&lt;&gt;""</formula>
    </cfRule>
  </conditionalFormatting>
  <dataValidations xWindow="975" yWindow="680" count="10">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F8" xr:uid="{00000000-0002-0000-0500-000000000000}">
      <formula1>4</formula1>
      <formula2>8</formula2>
    </dataValidation>
    <dataValidation type="textLength" allowBlank="1" showInputMessage="1" showErrorMessage="1" promptTitle="記入例と同じく形式で記載してください。半角大文字" prompt="_x000a_　記入例：　S59 　_x000a_　　　　　　　　H29　_x000a_　　　　　　　　 R2_x000a_  " sqref="F9" xr:uid="{00000000-0002-0000-0500-000001000000}">
      <formula1>2</formula1>
      <formula2>3</formula2>
    </dataValidation>
    <dataValidation allowBlank="1" showInputMessage="1" showErrorMessage="1" promptTitle="記入例と同じ形式で記載してください。英数半角大文字" prompt="_x000a_記入例_x000a_　　　　　H28～R2_x000a_          H24～H28_x000a_" sqref="E9" xr:uid="{00000000-0002-0000-0500-000002000000}"/>
    <dataValidation allowBlank="1" showInputMessage="1" showErrorMessage="1" promptTitle="記入例と同じ形式で記載してください。英数半角大文字" prompt="記入例_x000a_　　　　　S50～R2_x000a_          H2～R1_x000a_" sqref="D9" xr:uid="{00000000-0002-0000-0500-000003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E8" xr:uid="{00000000-0002-0000-0500-000004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F12" xr:uid="{00000000-0002-0000-0500-000005000000}">
      <formula1>D12=ROUNDDOWN(D12,2)</formula1>
    </dataValidation>
    <dataValidation type="custom" allowBlank="1" showInputMessage="1" showErrorMessage="1" errorTitle="ご注意" error="沈下量の数値は、小数点第２位までご記入ください。_x000a__x000a_12.56  19.08_x000a_5.03    14.10" sqref="F13" xr:uid="{00000000-0002-0000-0500-000006000000}">
      <formula1>F13=ROUNDDOWN(F13,2)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F14:F15 D20:D21 F20:F21 D23 D17:D18 F23 F17:F18 D14:D15" xr:uid="{00000000-0002-0000-0500-000007000000}">
      <formula1>D14=ROUNDDOWN(D14,2)</formula1>
    </dataValidation>
    <dataValidation type="custom" imeMode="halfAlpha" allowBlank="1" showInputMessage="1" showErrorMessage="1" prompt="沈下量は、下記例と同じく少数第２位まで記載してください。_x000a_第３位以下切り捨てです。_x000a_例　2.02,  4.59,  3.00_x000a__x000a_隆起量の場合はマイナス (-) を入力してください。                          例   　-4.03   -2.00" sqref="D16 D19 D22 F16 F19 F22 E14:E23" xr:uid="{00000000-0002-0000-0500-000008000000}">
      <formula1>D14=ROUNDDOWN(D14,2)</formula1>
    </dataValidation>
    <dataValidation type="custom" allowBlank="1" showInputMessage="1" showErrorMessage="1" error="小数点第三位は切り捨てしてください_x000a__x000a_例：　3.55_x000a_　　　　10.3０_x000a_" promptTitle="ご注意" prompt="累計沈下量は、少数第２位まで記載してください。_x000a_第３位以下切り捨てです。_x000a_例　123.02, 46.59, 30.00" sqref="D11:F11 E12" xr:uid="{00000000-0002-0000-0500-000009000000}">
      <formula1>D11=ROUNDDOWN(D11,2)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N24"/>
  <sheetViews>
    <sheetView showGridLines="0" topLeftCell="B11" zoomScale="70" zoomScaleNormal="70" zoomScaleSheetLayoutView="80" workbookViewId="0">
      <selection activeCell="B1" sqref="B1"/>
    </sheetView>
  </sheetViews>
  <sheetFormatPr defaultColWidth="9" defaultRowHeight="14.5"/>
  <cols>
    <col min="1" max="1" width="2.453125" style="79" hidden="1" customWidth="1"/>
    <col min="2" max="2" width="6.90625" style="79" customWidth="1"/>
    <col min="3" max="3" width="14.26953125" style="79" customWidth="1"/>
    <col min="4" max="14" width="20.7265625" style="79" customWidth="1"/>
    <col min="15" max="16384" width="9" style="79"/>
  </cols>
  <sheetData>
    <row r="1" spans="2:14" ht="17.5">
      <c r="B1" s="80" t="s">
        <v>324</v>
      </c>
    </row>
    <row r="2" spans="2:14" ht="18.75" customHeight="1">
      <c r="B2" s="443" t="str">
        <f>IF(ｼｰﾄ0!C3="","",ｼｰﾄ0!C2   &amp; (ｼｰﾄ0!C3) )</f>
        <v>大阪府大阪平野</v>
      </c>
      <c r="C2" s="443"/>
      <c r="D2" s="95"/>
      <c r="E2" s="95"/>
      <c r="F2" s="95"/>
      <c r="G2" s="95"/>
    </row>
    <row r="3" spans="2:14" ht="27" customHeight="1">
      <c r="B3" s="444" t="s">
        <v>196</v>
      </c>
      <c r="C3" s="445"/>
      <c r="D3" s="96" t="s">
        <v>464</v>
      </c>
      <c r="E3" s="96" t="s">
        <v>465</v>
      </c>
      <c r="F3" s="96" t="s">
        <v>466</v>
      </c>
      <c r="G3" s="96" t="s">
        <v>467</v>
      </c>
      <c r="H3" s="96" t="s">
        <v>468</v>
      </c>
      <c r="I3" s="96" t="s">
        <v>469</v>
      </c>
      <c r="J3" s="96" t="s">
        <v>470</v>
      </c>
      <c r="K3" s="96" t="s">
        <v>471</v>
      </c>
      <c r="L3" s="96" t="s">
        <v>472</v>
      </c>
      <c r="M3" s="96" t="s">
        <v>473</v>
      </c>
      <c r="N3" s="96" t="s">
        <v>474</v>
      </c>
    </row>
    <row r="4" spans="2:14" ht="27" customHeight="1">
      <c r="B4" s="444" t="s">
        <v>192</v>
      </c>
      <c r="C4" s="445"/>
      <c r="D4" s="96" t="s">
        <v>475</v>
      </c>
      <c r="E4" s="96" t="s">
        <v>476</v>
      </c>
      <c r="F4" s="96" t="s">
        <v>504</v>
      </c>
      <c r="G4" s="96" t="s">
        <v>503</v>
      </c>
      <c r="H4" s="96" t="s">
        <v>477</v>
      </c>
      <c r="I4" s="96" t="s">
        <v>478</v>
      </c>
      <c r="J4" s="96" t="s">
        <v>479</v>
      </c>
      <c r="K4" s="96" t="s">
        <v>480</v>
      </c>
      <c r="L4" s="96" t="s">
        <v>481</v>
      </c>
      <c r="M4" s="96" t="s">
        <v>481</v>
      </c>
      <c r="N4" s="96" t="s">
        <v>482</v>
      </c>
    </row>
    <row r="5" spans="2:14" ht="27" customHeight="1">
      <c r="B5" s="444" t="s">
        <v>26</v>
      </c>
      <c r="C5" s="445"/>
      <c r="D5" s="97">
        <v>2.2999999999999998</v>
      </c>
      <c r="E5" s="97">
        <v>1.2</v>
      </c>
      <c r="F5" s="97">
        <v>1.2</v>
      </c>
      <c r="G5" s="97">
        <v>2.7</v>
      </c>
      <c r="H5" s="97">
        <v>2.5</v>
      </c>
      <c r="I5" s="97">
        <v>4.2</v>
      </c>
      <c r="J5" s="97">
        <v>2.2000000000000002</v>
      </c>
      <c r="K5" s="97">
        <v>8.4</v>
      </c>
      <c r="L5" s="97">
        <v>5.47</v>
      </c>
      <c r="M5" s="97">
        <v>5.6</v>
      </c>
      <c r="N5" s="97">
        <v>16.899999999999999</v>
      </c>
    </row>
    <row r="6" spans="2:14" ht="27" customHeight="1">
      <c r="B6" s="444" t="s">
        <v>42</v>
      </c>
      <c r="C6" s="445"/>
      <c r="D6" s="98" t="s">
        <v>483</v>
      </c>
      <c r="E6" s="98" t="s">
        <v>484</v>
      </c>
      <c r="F6" s="98" t="s">
        <v>485</v>
      </c>
      <c r="G6" s="98" t="s">
        <v>485</v>
      </c>
      <c r="H6" s="98" t="s">
        <v>486</v>
      </c>
      <c r="I6" s="98" t="s">
        <v>487</v>
      </c>
      <c r="J6" s="98" t="s">
        <v>488</v>
      </c>
      <c r="K6" s="98" t="s">
        <v>489</v>
      </c>
      <c r="L6" s="98" t="s">
        <v>490</v>
      </c>
      <c r="M6" s="98" t="s">
        <v>491</v>
      </c>
      <c r="N6" s="98" t="s">
        <v>492</v>
      </c>
    </row>
    <row r="7" spans="2:14" ht="27" customHeight="1">
      <c r="B7" s="444" t="s">
        <v>43</v>
      </c>
      <c r="C7" s="445"/>
      <c r="D7" s="96" t="s">
        <v>493</v>
      </c>
      <c r="E7" s="96" t="s">
        <v>493</v>
      </c>
      <c r="F7" s="96" t="s">
        <v>493</v>
      </c>
      <c r="G7" s="96" t="s">
        <v>493</v>
      </c>
      <c r="H7" s="96" t="s">
        <v>296</v>
      </c>
      <c r="I7" s="96" t="s">
        <v>296</v>
      </c>
      <c r="J7" s="96" t="s">
        <v>296</v>
      </c>
      <c r="K7" s="96" t="s">
        <v>296</v>
      </c>
      <c r="L7" s="96" t="s">
        <v>296</v>
      </c>
      <c r="M7" s="96" t="s">
        <v>296</v>
      </c>
      <c r="N7" s="96" t="s">
        <v>296</v>
      </c>
    </row>
    <row r="8" spans="2:14" ht="27" customHeight="1">
      <c r="B8" s="444" t="s">
        <v>27</v>
      </c>
      <c r="C8" s="445"/>
      <c r="D8" s="96" t="s">
        <v>494</v>
      </c>
      <c r="E8" s="96" t="s">
        <v>494</v>
      </c>
      <c r="F8" s="96" t="s">
        <v>494</v>
      </c>
      <c r="G8" s="96" t="s">
        <v>494</v>
      </c>
      <c r="H8" s="96" t="s">
        <v>494</v>
      </c>
      <c r="I8" s="96" t="s">
        <v>494</v>
      </c>
      <c r="J8" s="96" t="s">
        <v>494</v>
      </c>
      <c r="K8" s="96" t="s">
        <v>494</v>
      </c>
      <c r="L8" s="96" t="s">
        <v>494</v>
      </c>
      <c r="M8" s="96" t="s">
        <v>494</v>
      </c>
      <c r="N8" s="96" t="s">
        <v>494</v>
      </c>
    </row>
    <row r="9" spans="2:14" ht="27" customHeight="1">
      <c r="B9" s="444" t="s">
        <v>195</v>
      </c>
      <c r="C9" s="445"/>
      <c r="D9" s="99" t="s">
        <v>495</v>
      </c>
      <c r="E9" s="99" t="s">
        <v>496</v>
      </c>
      <c r="F9" s="99" t="s">
        <v>497</v>
      </c>
      <c r="G9" s="99" t="s">
        <v>497</v>
      </c>
      <c r="H9" s="99" t="s">
        <v>498</v>
      </c>
      <c r="I9" s="99" t="s">
        <v>498</v>
      </c>
      <c r="J9" s="99" t="s">
        <v>498</v>
      </c>
      <c r="K9" s="99" t="s">
        <v>499</v>
      </c>
      <c r="L9" s="99" t="s">
        <v>500</v>
      </c>
      <c r="M9" s="99" t="s">
        <v>500</v>
      </c>
      <c r="N9" s="99" t="s">
        <v>501</v>
      </c>
    </row>
    <row r="10" spans="2:14" ht="27" customHeight="1">
      <c r="B10" s="448" t="s">
        <v>44</v>
      </c>
      <c r="C10" s="449"/>
      <c r="D10" s="100" t="s">
        <v>457</v>
      </c>
      <c r="E10" s="100" t="s">
        <v>457</v>
      </c>
      <c r="F10" s="100" t="s">
        <v>457</v>
      </c>
      <c r="G10" s="100" t="s">
        <v>457</v>
      </c>
      <c r="H10" s="100" t="s">
        <v>457</v>
      </c>
      <c r="I10" s="100" t="s">
        <v>457</v>
      </c>
      <c r="J10" s="100" t="s">
        <v>457</v>
      </c>
      <c r="K10" s="100" t="s">
        <v>457</v>
      </c>
      <c r="L10" s="100" t="s">
        <v>457</v>
      </c>
      <c r="M10" s="100" t="s">
        <v>457</v>
      </c>
      <c r="N10" s="100" t="s">
        <v>457</v>
      </c>
    </row>
    <row r="11" spans="2:14" ht="18.75" customHeight="1">
      <c r="B11" s="450" t="s">
        <v>25</v>
      </c>
      <c r="C11" s="101" t="s">
        <v>55</v>
      </c>
      <c r="D11" s="102">
        <v>4.0199999999999996</v>
      </c>
      <c r="E11" s="102">
        <v>4.63</v>
      </c>
      <c r="F11" s="102">
        <v>5.91</v>
      </c>
      <c r="G11" s="102">
        <v>4.9000000000000004</v>
      </c>
      <c r="H11" s="102">
        <v>4.5199999999999996</v>
      </c>
      <c r="I11" s="102">
        <v>7.16</v>
      </c>
      <c r="J11" s="102">
        <v>8.07</v>
      </c>
      <c r="K11" s="102">
        <v>18</v>
      </c>
      <c r="L11" s="102">
        <v>5.45</v>
      </c>
      <c r="M11" s="102">
        <v>12.63</v>
      </c>
      <c r="N11" s="102">
        <v>15.01</v>
      </c>
    </row>
    <row r="12" spans="2:14" ht="18.75" customHeight="1">
      <c r="B12" s="451"/>
      <c r="C12" s="101" t="s">
        <v>58</v>
      </c>
      <c r="D12" s="102">
        <v>3.98</v>
      </c>
      <c r="E12" s="102">
        <v>4.59</v>
      </c>
      <c r="F12" s="102">
        <v>5.72</v>
      </c>
      <c r="G12" s="102">
        <v>4.83</v>
      </c>
      <c r="H12" s="102">
        <v>4.5</v>
      </c>
      <c r="I12" s="102">
        <v>7.14</v>
      </c>
      <c r="J12" s="102">
        <v>7.82</v>
      </c>
      <c r="K12" s="102">
        <v>17.72</v>
      </c>
      <c r="L12" s="102">
        <v>5.32</v>
      </c>
      <c r="M12" s="102">
        <v>12.37</v>
      </c>
      <c r="N12" s="102">
        <v>12.38</v>
      </c>
    </row>
    <row r="13" spans="2:14" ht="18.75" customHeight="1">
      <c r="B13" s="451"/>
      <c r="C13" s="101" t="s">
        <v>197</v>
      </c>
      <c r="D13" s="102">
        <v>3.82</v>
      </c>
      <c r="E13" s="102">
        <v>4.47</v>
      </c>
      <c r="F13" s="102">
        <v>5.36</v>
      </c>
      <c r="G13" s="102">
        <v>4.5</v>
      </c>
      <c r="H13" s="102">
        <v>4.24</v>
      </c>
      <c r="I13" s="102">
        <v>7.12</v>
      </c>
      <c r="J13" s="102">
        <v>7.14</v>
      </c>
      <c r="K13" s="102">
        <v>17.04</v>
      </c>
      <c r="L13" s="102">
        <v>5.15</v>
      </c>
      <c r="M13" s="102">
        <v>11.98</v>
      </c>
      <c r="N13" s="102">
        <v>10.15</v>
      </c>
    </row>
    <row r="14" spans="2:14" ht="18.75" customHeight="1">
      <c r="B14" s="451"/>
      <c r="C14" s="101" t="s">
        <v>61</v>
      </c>
      <c r="D14" s="102">
        <v>3.45</v>
      </c>
      <c r="E14" s="102">
        <v>3.99</v>
      </c>
      <c r="F14" s="102">
        <v>5.01</v>
      </c>
      <c r="G14" s="102">
        <v>4.2300000000000004</v>
      </c>
      <c r="H14" s="102">
        <v>3.98</v>
      </c>
      <c r="I14" s="102">
        <v>7.34</v>
      </c>
      <c r="J14" s="102">
        <v>7.1</v>
      </c>
      <c r="K14" s="102">
        <v>16.399999999999999</v>
      </c>
      <c r="L14" s="102">
        <v>4.9000000000000004</v>
      </c>
      <c r="M14" s="102">
        <v>11.44</v>
      </c>
      <c r="N14" s="102">
        <v>6.15</v>
      </c>
    </row>
    <row r="15" spans="2:14" ht="18.75" customHeight="1">
      <c r="B15" s="452" t="s">
        <v>45</v>
      </c>
      <c r="C15" s="101" t="s">
        <v>60</v>
      </c>
      <c r="D15" s="102">
        <v>3.46</v>
      </c>
      <c r="E15" s="102">
        <v>4.03</v>
      </c>
      <c r="F15" s="102">
        <v>4.88</v>
      </c>
      <c r="G15" s="102">
        <v>4.26</v>
      </c>
      <c r="H15" s="102">
        <v>4.04</v>
      </c>
      <c r="I15" s="102">
        <v>7.02</v>
      </c>
      <c r="J15" s="102">
        <v>6.98</v>
      </c>
      <c r="K15" s="102">
        <v>16.100000000000001</v>
      </c>
      <c r="L15" s="102">
        <v>5.15</v>
      </c>
      <c r="M15" s="102">
        <v>11.05</v>
      </c>
      <c r="N15" s="102">
        <v>4.5199999999999996</v>
      </c>
    </row>
    <row r="16" spans="2:14" ht="18.75" customHeight="1">
      <c r="B16" s="452"/>
      <c r="C16" s="101" t="s">
        <v>155</v>
      </c>
      <c r="D16" s="102">
        <v>3.24</v>
      </c>
      <c r="E16" s="102">
        <v>3.62</v>
      </c>
      <c r="F16" s="102">
        <v>4.4800000000000004</v>
      </c>
      <c r="G16" s="102">
        <v>4.03</v>
      </c>
      <c r="H16" s="102">
        <v>3.77</v>
      </c>
      <c r="I16" s="102">
        <v>6.36</v>
      </c>
      <c r="J16" s="102">
        <v>6.43</v>
      </c>
      <c r="K16" s="102">
        <v>15.81</v>
      </c>
      <c r="L16" s="102">
        <v>4.87</v>
      </c>
      <c r="M16" s="102">
        <v>10.66</v>
      </c>
      <c r="N16" s="102">
        <v>3.98</v>
      </c>
    </row>
    <row r="17" spans="2:14" ht="18.75" customHeight="1">
      <c r="B17" s="452"/>
      <c r="C17" s="66" t="s">
        <v>220</v>
      </c>
      <c r="D17" s="102">
        <v>3.18</v>
      </c>
      <c r="E17" s="102">
        <v>3.36</v>
      </c>
      <c r="F17" s="102">
        <v>4.2300000000000004</v>
      </c>
      <c r="G17" s="102">
        <v>3.93</v>
      </c>
      <c r="H17" s="102">
        <v>3.65</v>
      </c>
      <c r="I17" s="102">
        <v>5.83</v>
      </c>
      <c r="J17" s="102">
        <v>6.1</v>
      </c>
      <c r="K17" s="102">
        <v>15.12</v>
      </c>
      <c r="L17" s="102">
        <v>4.97</v>
      </c>
      <c r="M17" s="102">
        <v>10.039999999999999</v>
      </c>
      <c r="N17" s="102">
        <v>4.29</v>
      </c>
    </row>
    <row r="18" spans="2:14" ht="18.75" customHeight="1">
      <c r="B18" s="452"/>
      <c r="C18" s="66" t="s">
        <v>245</v>
      </c>
      <c r="D18" s="102">
        <v>3.08</v>
      </c>
      <c r="E18" s="102">
        <v>3.12</v>
      </c>
      <c r="F18" s="102">
        <v>3.83</v>
      </c>
      <c r="G18" s="102">
        <v>3.77</v>
      </c>
      <c r="H18" s="102" t="s">
        <v>502</v>
      </c>
      <c r="I18" s="102">
        <v>5.44</v>
      </c>
      <c r="J18" s="102">
        <v>5.92</v>
      </c>
      <c r="K18" s="102">
        <v>14.51</v>
      </c>
      <c r="L18" s="102">
        <v>4.6500000000000004</v>
      </c>
      <c r="M18" s="102">
        <v>9.51</v>
      </c>
      <c r="N18" s="102">
        <v>4.34</v>
      </c>
    </row>
    <row r="19" spans="2:14" ht="18.75" customHeight="1">
      <c r="B19" s="452"/>
      <c r="C19" s="66" t="s">
        <v>335</v>
      </c>
      <c r="D19" s="102">
        <v>3.06</v>
      </c>
      <c r="E19" s="102">
        <v>2.86</v>
      </c>
      <c r="F19" s="102">
        <v>3.45</v>
      </c>
      <c r="G19" s="102">
        <v>3.8</v>
      </c>
      <c r="H19" s="102" t="s">
        <v>502</v>
      </c>
      <c r="I19" s="102">
        <v>5.13</v>
      </c>
      <c r="J19" s="102">
        <v>5.31</v>
      </c>
      <c r="K19" s="102">
        <v>14.09</v>
      </c>
      <c r="L19" s="102">
        <v>4.3600000000000003</v>
      </c>
      <c r="M19" s="102">
        <v>9.01</v>
      </c>
      <c r="N19" s="102">
        <v>4.49</v>
      </c>
    </row>
    <row r="20" spans="2:14" ht="18.75" customHeight="1">
      <c r="B20" s="453"/>
      <c r="C20" s="66" t="s">
        <v>343</v>
      </c>
      <c r="D20" s="103">
        <v>3.21</v>
      </c>
      <c r="E20" s="103">
        <v>2.69</v>
      </c>
      <c r="F20" s="103">
        <v>3.38</v>
      </c>
      <c r="G20" s="103">
        <v>3.92</v>
      </c>
      <c r="H20" s="102" t="s">
        <v>502</v>
      </c>
      <c r="I20" s="102">
        <v>4.99</v>
      </c>
      <c r="J20" s="102">
        <v>5.2</v>
      </c>
      <c r="K20" s="102">
        <v>14.51</v>
      </c>
      <c r="L20" s="102">
        <v>4.43</v>
      </c>
      <c r="M20" s="102">
        <v>8.6999999999999993</v>
      </c>
      <c r="N20" s="102">
        <v>4.28</v>
      </c>
    </row>
    <row r="21" spans="2:14" ht="15" customHeight="1">
      <c r="B21" s="104"/>
      <c r="C21" s="105" t="s">
        <v>204</v>
      </c>
      <c r="D21" s="454" t="s">
        <v>505</v>
      </c>
      <c r="E21" s="455"/>
      <c r="F21" s="455"/>
      <c r="G21" s="455"/>
      <c r="H21" s="455"/>
      <c r="I21" s="455"/>
      <c r="J21" s="455"/>
      <c r="K21" s="455"/>
      <c r="L21" s="455"/>
      <c r="M21" s="455"/>
      <c r="N21" s="455"/>
    </row>
    <row r="22" spans="2:14">
      <c r="B22" s="104"/>
      <c r="C22" s="104"/>
      <c r="D22" s="446" t="s">
        <v>549</v>
      </c>
      <c r="E22" s="426"/>
      <c r="F22" s="426"/>
      <c r="G22" s="426"/>
    </row>
    <row r="23" spans="2:14">
      <c r="B23" s="104"/>
      <c r="C23" s="104"/>
      <c r="D23" s="446"/>
      <c r="E23" s="426"/>
      <c r="F23" s="426"/>
      <c r="G23" s="426"/>
    </row>
    <row r="24" spans="2:14">
      <c r="B24" s="104"/>
      <c r="C24" s="104"/>
      <c r="D24" s="447"/>
      <c r="E24" s="430"/>
      <c r="F24" s="430"/>
      <c r="G24" s="430"/>
    </row>
  </sheetData>
  <sheetProtection insertColumns="0"/>
  <mergeCells count="15">
    <mergeCell ref="B7:C7"/>
    <mergeCell ref="D22:G22"/>
    <mergeCell ref="D23:G23"/>
    <mergeCell ref="D24:G24"/>
    <mergeCell ref="B8:C8"/>
    <mergeCell ref="B9:C9"/>
    <mergeCell ref="B10:C10"/>
    <mergeCell ref="B11:B14"/>
    <mergeCell ref="B15:B20"/>
    <mergeCell ref="D21:N21"/>
    <mergeCell ref="B2:C2"/>
    <mergeCell ref="B3:C3"/>
    <mergeCell ref="B4:C4"/>
    <mergeCell ref="B5:C5"/>
    <mergeCell ref="B6:C6"/>
  </mergeCells>
  <phoneticPr fontId="4"/>
  <pageMargins left="0.70866141732283472" right="0.55118110236220474" top="0.70866141732283472" bottom="0.6692913385826772" header="0.51181102362204722" footer="0.51181102362204722"/>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12" activePane="bottomRight" state="frozen"/>
      <selection pane="topRight" activeCell="B1" sqref="B1"/>
      <selection pane="bottomLeft" activeCell="A8" sqref="A8"/>
      <selection pane="bottomRight" activeCell="B1" sqref="B1"/>
    </sheetView>
  </sheetViews>
  <sheetFormatPr defaultColWidth="9" defaultRowHeight="14.5" outlineLevelRow="1"/>
  <cols>
    <col min="1" max="1" width="2.6328125" style="10" hidden="1" customWidth="1"/>
    <col min="2" max="2" width="16.6328125" style="10" customWidth="1"/>
    <col min="3" max="3" width="12.7265625" style="10" customWidth="1"/>
    <col min="4" max="4" width="10.36328125" style="10" customWidth="1"/>
    <col min="5" max="8" width="8.7265625" style="10" customWidth="1"/>
    <col min="9" max="12" width="12" style="10" customWidth="1"/>
    <col min="13" max="16384" width="9" style="10"/>
  </cols>
  <sheetData>
    <row r="1" spans="1:18" s="79" customFormat="1" ht="17.5">
      <c r="B1" s="80" t="s">
        <v>463</v>
      </c>
    </row>
    <row r="2" spans="1:18" s="79" customFormat="1" ht="15" thickBot="1">
      <c r="A2" s="8"/>
      <c r="B2" s="464" t="str">
        <f>IF(ｼｰﾄ0!C3="","",ｼｰﾄ0!C2   &amp; (ｼｰﾄ0!C3) )</f>
        <v>大阪府大阪平野</v>
      </c>
      <c r="C2" s="464"/>
      <c r="D2" s="82"/>
      <c r="E2" s="106"/>
      <c r="F2" s="106"/>
      <c r="G2" s="106"/>
      <c r="H2" s="106"/>
    </row>
    <row r="3" spans="1:18" ht="48.65" customHeight="1">
      <c r="A3" s="9"/>
      <c r="B3" s="465" t="s">
        <v>556</v>
      </c>
      <c r="C3" s="468" t="s">
        <v>232</v>
      </c>
      <c r="D3" s="107"/>
      <c r="E3" s="471" t="s">
        <v>345</v>
      </c>
      <c r="F3" s="472"/>
      <c r="G3" s="472"/>
      <c r="H3" s="473"/>
      <c r="I3" s="480" t="s">
        <v>557</v>
      </c>
      <c r="J3" s="481"/>
      <c r="K3" s="482" t="s">
        <v>558</v>
      </c>
      <c r="L3" s="483"/>
    </row>
    <row r="4" spans="1:18" ht="37.5" customHeight="1">
      <c r="A4" s="9"/>
      <c r="B4" s="466"/>
      <c r="C4" s="469"/>
      <c r="D4" s="474" t="s">
        <v>336</v>
      </c>
      <c r="E4" s="476" t="s">
        <v>268</v>
      </c>
      <c r="F4" s="478" t="s">
        <v>267</v>
      </c>
      <c r="G4" s="478" t="s">
        <v>147</v>
      </c>
      <c r="H4" s="474" t="s">
        <v>254</v>
      </c>
      <c r="I4" s="108" t="s">
        <v>303</v>
      </c>
      <c r="J4" s="109" t="s">
        <v>304</v>
      </c>
      <c r="K4" s="108" t="s">
        <v>331</v>
      </c>
      <c r="L4" s="110" t="s">
        <v>305</v>
      </c>
    </row>
    <row r="5" spans="1:18" ht="29" customHeight="1" thickBot="1">
      <c r="A5" s="9"/>
      <c r="B5" s="467"/>
      <c r="C5" s="470"/>
      <c r="D5" s="475"/>
      <c r="E5" s="477"/>
      <c r="F5" s="479"/>
      <c r="G5" s="479"/>
      <c r="H5" s="475"/>
      <c r="I5" s="111" t="s">
        <v>306</v>
      </c>
      <c r="J5" s="112" t="s">
        <v>309</v>
      </c>
      <c r="K5" s="113" t="s">
        <v>308</v>
      </c>
      <c r="L5" s="114" t="s">
        <v>307</v>
      </c>
    </row>
    <row r="6" spans="1:18" ht="19.5" customHeight="1" thickTop="1">
      <c r="A6" s="9">
        <f>IF(COUNTIF(E6:E65,"/")&gt;=1,1,"")</f>
        <v>1</v>
      </c>
      <c r="B6" s="115" t="s">
        <v>524</v>
      </c>
      <c r="C6" s="116">
        <v>4</v>
      </c>
      <c r="D6" s="116"/>
      <c r="E6" s="119" t="s">
        <v>544</v>
      </c>
      <c r="F6" s="119" t="s">
        <v>544</v>
      </c>
      <c r="G6" s="119" t="s">
        <v>544</v>
      </c>
      <c r="H6" s="119" t="s">
        <v>544</v>
      </c>
      <c r="I6" s="119"/>
      <c r="J6" s="119"/>
      <c r="K6" s="119"/>
      <c r="L6" s="119"/>
    </row>
    <row r="7" spans="1:18" ht="19.5" customHeight="1">
      <c r="A7" s="9">
        <f>IF(COUNTIF(E6:E65,"-")&gt;=1,2,"")</f>
        <v>2</v>
      </c>
      <c r="B7" s="115" t="s">
        <v>525</v>
      </c>
      <c r="C7" s="116">
        <v>13.4</v>
      </c>
      <c r="D7" s="116"/>
      <c r="E7" s="119" t="s">
        <v>544</v>
      </c>
      <c r="F7" s="119" t="s">
        <v>544</v>
      </c>
      <c r="G7" s="119" t="s">
        <v>544</v>
      </c>
      <c r="H7" s="119" t="s">
        <v>544</v>
      </c>
      <c r="I7" s="131"/>
      <c r="J7" s="118"/>
      <c r="K7" s="118"/>
      <c r="L7" s="118"/>
    </row>
    <row r="8" spans="1:18" ht="19.5" customHeight="1">
      <c r="A8" s="9" t="str">
        <f>IF(COUNTIF(E6:E65,"#")&gt;=1,4,"")</f>
        <v/>
      </c>
      <c r="B8" s="115" t="s">
        <v>526</v>
      </c>
      <c r="C8" s="116">
        <v>12.2</v>
      </c>
      <c r="D8" s="116">
        <v>1.3</v>
      </c>
      <c r="E8" s="119" t="s">
        <v>544</v>
      </c>
      <c r="F8" s="119" t="s">
        <v>544</v>
      </c>
      <c r="G8" s="119" t="s">
        <v>544</v>
      </c>
      <c r="H8" s="119" t="s">
        <v>544</v>
      </c>
      <c r="I8" s="131"/>
      <c r="J8" s="118"/>
      <c r="K8" s="118"/>
      <c r="L8" s="118"/>
    </row>
    <row r="9" spans="1:18" ht="19.5" customHeight="1">
      <c r="A9" s="9"/>
      <c r="B9" s="115" t="s">
        <v>527</v>
      </c>
      <c r="C9" s="116">
        <v>4</v>
      </c>
      <c r="D9" s="116"/>
      <c r="E9" s="119" t="s">
        <v>544</v>
      </c>
      <c r="F9" s="119" t="s">
        <v>544</v>
      </c>
      <c r="G9" s="119" t="s">
        <v>544</v>
      </c>
      <c r="H9" s="119" t="s">
        <v>544</v>
      </c>
      <c r="I9" s="131"/>
      <c r="J9" s="118"/>
      <c r="K9" s="118"/>
      <c r="L9" s="118"/>
    </row>
    <row r="10" spans="1:18" ht="19.5" customHeight="1">
      <c r="A10" s="9">
        <f>IF(COUNTIF(F6:F65,"-")&gt;=1,2,"")</f>
        <v>2</v>
      </c>
      <c r="B10" s="115" t="s">
        <v>528</v>
      </c>
      <c r="C10" s="116">
        <v>12.2</v>
      </c>
      <c r="D10" s="116"/>
      <c r="E10" s="119" t="s">
        <v>544</v>
      </c>
      <c r="F10" s="119" t="s">
        <v>544</v>
      </c>
      <c r="G10" s="119" t="s">
        <v>544</v>
      </c>
      <c r="H10" s="119" t="s">
        <v>544</v>
      </c>
      <c r="I10" s="131"/>
      <c r="J10" s="118"/>
      <c r="K10" s="118"/>
      <c r="L10" s="118"/>
    </row>
    <row r="11" spans="1:18" ht="19.5" customHeight="1">
      <c r="A11" s="9">
        <f>IF(COUNTIF(F6:F65,"/")&gt;=1,1,"")</f>
        <v>1</v>
      </c>
      <c r="B11" s="115" t="s">
        <v>529</v>
      </c>
      <c r="C11" s="116">
        <v>61.7</v>
      </c>
      <c r="D11" s="116"/>
      <c r="E11" s="119" t="s">
        <v>544</v>
      </c>
      <c r="F11" s="119" t="s">
        <v>544</v>
      </c>
      <c r="G11" s="119" t="s">
        <v>544</v>
      </c>
      <c r="H11" s="119" t="s">
        <v>544</v>
      </c>
      <c r="I11" s="131"/>
      <c r="J11" s="118"/>
      <c r="K11" s="118"/>
      <c r="L11" s="118"/>
      <c r="R11" s="10" t="s">
        <v>462</v>
      </c>
    </row>
    <row r="12" spans="1:18" ht="19.5" customHeight="1">
      <c r="A12" s="9" t="str">
        <f>IF(COUNTIF(F6:F65,"#")&gt;=1,4,"")</f>
        <v/>
      </c>
      <c r="B12" s="115" t="s">
        <v>530</v>
      </c>
      <c r="C12" s="116">
        <v>17.899999999999999</v>
      </c>
      <c r="D12" s="116"/>
      <c r="E12" s="119" t="s">
        <v>544</v>
      </c>
      <c r="F12" s="119" t="s">
        <v>544</v>
      </c>
      <c r="G12" s="119" t="s">
        <v>544</v>
      </c>
      <c r="H12" s="119" t="s">
        <v>544</v>
      </c>
      <c r="I12" s="131"/>
      <c r="J12" s="118"/>
      <c r="K12" s="118"/>
      <c r="L12" s="118"/>
    </row>
    <row r="13" spans="1:18" ht="19.5" customHeight="1">
      <c r="A13" s="9"/>
      <c r="B13" s="115" t="s">
        <v>531</v>
      </c>
      <c r="C13" s="116">
        <v>1.4</v>
      </c>
      <c r="D13" s="116"/>
      <c r="E13" s="119" t="s">
        <v>544</v>
      </c>
      <c r="F13" s="119" t="s">
        <v>544</v>
      </c>
      <c r="G13" s="119" t="s">
        <v>544</v>
      </c>
      <c r="H13" s="119" t="s">
        <v>544</v>
      </c>
      <c r="I13" s="131"/>
      <c r="J13" s="118"/>
      <c r="K13" s="118"/>
      <c r="L13" s="118"/>
    </row>
    <row r="14" spans="1:18" ht="19.5" customHeight="1">
      <c r="A14" s="9">
        <f>IF(COUNTIF(G6:G65,"/")&gt;=1,1,"")</f>
        <v>1</v>
      </c>
      <c r="B14" s="115" t="s">
        <v>532</v>
      </c>
      <c r="C14" s="116">
        <v>12.2</v>
      </c>
      <c r="D14" s="116"/>
      <c r="E14" s="119" t="s">
        <v>544</v>
      </c>
      <c r="F14" s="119" t="s">
        <v>544</v>
      </c>
      <c r="G14" s="119" t="s">
        <v>544</v>
      </c>
      <c r="H14" s="119" t="s">
        <v>544</v>
      </c>
      <c r="I14" s="131"/>
      <c r="J14" s="118"/>
      <c r="K14" s="118"/>
      <c r="L14" s="118"/>
    </row>
    <row r="15" spans="1:18" ht="19.5" customHeight="1">
      <c r="A15" s="9">
        <f>IF(COUNTIF(G6:G65,"-")&gt;=1,2,"")</f>
        <v>2</v>
      </c>
      <c r="B15" s="115" t="s">
        <v>533</v>
      </c>
      <c r="C15" s="116">
        <v>0.5</v>
      </c>
      <c r="D15" s="116"/>
      <c r="E15" s="119" t="s">
        <v>544</v>
      </c>
      <c r="F15" s="119" t="s">
        <v>544</v>
      </c>
      <c r="G15" s="119" t="s">
        <v>544</v>
      </c>
      <c r="H15" s="119" t="s">
        <v>544</v>
      </c>
      <c r="I15" s="131"/>
      <c r="J15" s="118"/>
      <c r="K15" s="118"/>
      <c r="L15" s="118"/>
    </row>
    <row r="16" spans="1:18" ht="19.5" customHeight="1">
      <c r="A16" s="9" t="str">
        <f>IF(COUNTIF(G6:G65,"#")&gt;=1,4,"")</f>
        <v/>
      </c>
      <c r="B16" s="115" t="s">
        <v>534</v>
      </c>
      <c r="C16" s="116">
        <v>0.5</v>
      </c>
      <c r="D16" s="116"/>
      <c r="E16" s="119" t="s">
        <v>544</v>
      </c>
      <c r="F16" s="119" t="s">
        <v>544</v>
      </c>
      <c r="G16" s="119" t="s">
        <v>544</v>
      </c>
      <c r="H16" s="119" t="s">
        <v>544</v>
      </c>
      <c r="I16" s="131"/>
      <c r="J16" s="118"/>
      <c r="K16" s="118" t="s">
        <v>257</v>
      </c>
      <c r="L16" s="118"/>
    </row>
    <row r="17" spans="1:12" ht="19.5" customHeight="1">
      <c r="A17" s="9"/>
      <c r="B17" s="115" t="s">
        <v>535</v>
      </c>
      <c r="C17" s="116">
        <v>0</v>
      </c>
      <c r="D17" s="116"/>
      <c r="E17" s="119" t="s">
        <v>544</v>
      </c>
      <c r="F17" s="119" t="s">
        <v>544</v>
      </c>
      <c r="G17" s="119" t="s">
        <v>544</v>
      </c>
      <c r="H17" s="119" t="s">
        <v>544</v>
      </c>
      <c r="I17" s="131"/>
      <c r="J17" s="118"/>
      <c r="K17" s="118"/>
      <c r="L17" s="118"/>
    </row>
    <row r="18" spans="1:12" ht="19.5" customHeight="1">
      <c r="A18" s="9">
        <f>IF(COUNTIF(H6:H65,"/")&gt;=1,1,"")</f>
        <v>1</v>
      </c>
      <c r="B18" s="115" t="s">
        <v>506</v>
      </c>
      <c r="C18" s="116">
        <v>11.3</v>
      </c>
      <c r="D18" s="116"/>
      <c r="E18" s="119" t="s">
        <v>544</v>
      </c>
      <c r="F18" s="119" t="s">
        <v>544</v>
      </c>
      <c r="G18" s="119" t="s">
        <v>544</v>
      </c>
      <c r="H18" s="119" t="s">
        <v>544</v>
      </c>
      <c r="I18" s="131"/>
      <c r="J18" s="118"/>
      <c r="K18" s="118"/>
      <c r="L18" s="118"/>
    </row>
    <row r="19" spans="1:12" ht="19.5" customHeight="1">
      <c r="A19" s="9">
        <f>IF(COUNTIF(H6:H65,"-")&gt;=1,2,"")</f>
        <v>2</v>
      </c>
      <c r="B19" s="115" t="s">
        <v>507</v>
      </c>
      <c r="C19" s="116">
        <v>28.8</v>
      </c>
      <c r="D19" s="116"/>
      <c r="E19" s="119" t="s">
        <v>544</v>
      </c>
      <c r="F19" s="119" t="s">
        <v>544</v>
      </c>
      <c r="G19" s="119" t="s">
        <v>544</v>
      </c>
      <c r="H19" s="119" t="s">
        <v>544</v>
      </c>
      <c r="I19" s="131"/>
      <c r="J19" s="118"/>
      <c r="K19" s="118"/>
      <c r="L19" s="118"/>
    </row>
    <row r="20" spans="1:12" ht="19.5" customHeight="1">
      <c r="A20" s="9" t="str">
        <f>IF(COUNTIF(H6:H65,"#")&gt;=1,4,"")</f>
        <v/>
      </c>
      <c r="B20" s="115" t="s">
        <v>508</v>
      </c>
      <c r="C20" s="116">
        <v>13.4</v>
      </c>
      <c r="D20" s="116"/>
      <c r="E20" s="117" t="s">
        <v>536</v>
      </c>
      <c r="F20" s="117" t="s">
        <v>536</v>
      </c>
      <c r="G20" s="117" t="s">
        <v>536</v>
      </c>
      <c r="H20" s="117" t="s">
        <v>536</v>
      </c>
      <c r="I20" s="131"/>
      <c r="J20" s="118"/>
      <c r="K20" s="118" t="s">
        <v>257</v>
      </c>
      <c r="L20" s="118"/>
    </row>
    <row r="21" spans="1:12" ht="19.5" customHeight="1">
      <c r="B21" s="115" t="s">
        <v>509</v>
      </c>
      <c r="C21" s="116">
        <v>203</v>
      </c>
      <c r="D21" s="116">
        <v>73</v>
      </c>
      <c r="E21" s="119" t="s">
        <v>544</v>
      </c>
      <c r="F21" s="119" t="s">
        <v>544</v>
      </c>
      <c r="G21" s="119" t="s">
        <v>544</v>
      </c>
      <c r="H21" s="119" t="s">
        <v>544</v>
      </c>
      <c r="I21" s="131"/>
      <c r="J21" s="118"/>
      <c r="K21" s="118"/>
      <c r="L21" s="118" t="s">
        <v>679</v>
      </c>
    </row>
    <row r="22" spans="1:12" ht="19.5" customHeight="1">
      <c r="B22" s="115" t="s">
        <v>510</v>
      </c>
      <c r="C22" s="116">
        <v>37.4</v>
      </c>
      <c r="D22" s="116"/>
      <c r="E22" s="119" t="s">
        <v>544</v>
      </c>
      <c r="F22" s="119" t="s">
        <v>544</v>
      </c>
      <c r="G22" s="119" t="s">
        <v>544</v>
      </c>
      <c r="H22" s="119" t="s">
        <v>544</v>
      </c>
      <c r="I22" s="131"/>
      <c r="J22" s="118"/>
      <c r="K22" s="118"/>
      <c r="L22" s="118"/>
    </row>
    <row r="23" spans="1:12" ht="19.5" customHeight="1">
      <c r="B23" s="115" t="s">
        <v>511</v>
      </c>
      <c r="C23" s="116">
        <v>6.9</v>
      </c>
      <c r="D23" s="116"/>
      <c r="E23" s="119" t="s">
        <v>544</v>
      </c>
      <c r="F23" s="119" t="s">
        <v>544</v>
      </c>
      <c r="G23" s="119" t="s">
        <v>544</v>
      </c>
      <c r="H23" s="119" t="s">
        <v>544</v>
      </c>
      <c r="I23" s="131"/>
      <c r="J23" s="118"/>
      <c r="K23" s="118"/>
      <c r="L23" s="118"/>
    </row>
    <row r="24" spans="1:12" ht="19.5" customHeight="1">
      <c r="B24" s="115" t="s">
        <v>512</v>
      </c>
      <c r="C24" s="116">
        <v>70</v>
      </c>
      <c r="D24" s="116">
        <v>0.3</v>
      </c>
      <c r="E24" s="117" t="s">
        <v>536</v>
      </c>
      <c r="F24" s="117" t="s">
        <v>536</v>
      </c>
      <c r="G24" s="117" t="s">
        <v>536</v>
      </c>
      <c r="H24" s="117" t="s">
        <v>536</v>
      </c>
      <c r="I24" s="131"/>
      <c r="J24" s="118"/>
      <c r="K24" s="118"/>
      <c r="L24" s="118"/>
    </row>
    <row r="25" spans="1:12" ht="19.5" customHeight="1">
      <c r="B25" s="115" t="s">
        <v>513</v>
      </c>
      <c r="C25" s="116">
        <v>17</v>
      </c>
      <c r="D25" s="116"/>
      <c r="E25" s="119" t="s">
        <v>544</v>
      </c>
      <c r="F25" s="119" t="s">
        <v>544</v>
      </c>
      <c r="G25" s="119" t="s">
        <v>544</v>
      </c>
      <c r="H25" s="119" t="s">
        <v>544</v>
      </c>
      <c r="I25" s="131"/>
      <c r="J25" s="118"/>
      <c r="K25" s="118"/>
      <c r="L25" s="118"/>
    </row>
    <row r="26" spans="1:12" ht="19.5" customHeight="1">
      <c r="B26" s="115" t="s">
        <v>514</v>
      </c>
      <c r="C26" s="116">
        <v>15.3</v>
      </c>
      <c r="D26" s="116"/>
      <c r="E26" s="119" t="s">
        <v>544</v>
      </c>
      <c r="F26" s="119" t="s">
        <v>544</v>
      </c>
      <c r="G26" s="119" t="s">
        <v>544</v>
      </c>
      <c r="H26" s="119" t="s">
        <v>544</v>
      </c>
      <c r="I26" s="131"/>
      <c r="J26" s="118"/>
      <c r="K26" s="118"/>
      <c r="L26" s="118"/>
    </row>
    <row r="27" spans="1:12" ht="19.5" customHeight="1">
      <c r="B27" s="115" t="s">
        <v>515</v>
      </c>
      <c r="C27" s="116">
        <v>11.5</v>
      </c>
      <c r="D27" s="116">
        <v>2.6</v>
      </c>
      <c r="E27" s="119" t="s">
        <v>544</v>
      </c>
      <c r="F27" s="119" t="s">
        <v>544</v>
      </c>
      <c r="G27" s="119" t="s">
        <v>544</v>
      </c>
      <c r="H27" s="119" t="s">
        <v>544</v>
      </c>
      <c r="I27" s="131"/>
      <c r="J27" s="118"/>
      <c r="K27" s="118" t="s">
        <v>257</v>
      </c>
      <c r="L27" s="118"/>
    </row>
    <row r="28" spans="1:12" ht="19.5" customHeight="1">
      <c r="B28" s="115" t="s">
        <v>516</v>
      </c>
      <c r="C28" s="116">
        <v>1.2</v>
      </c>
      <c r="D28" s="116"/>
      <c r="E28" s="119" t="s">
        <v>544</v>
      </c>
      <c r="F28" s="119" t="s">
        <v>544</v>
      </c>
      <c r="G28" s="119" t="s">
        <v>544</v>
      </c>
      <c r="H28" s="119" t="s">
        <v>544</v>
      </c>
      <c r="I28" s="131"/>
      <c r="J28" s="118"/>
      <c r="K28" s="118"/>
      <c r="L28" s="118"/>
    </row>
    <row r="29" spans="1:12" ht="19.5" customHeight="1">
      <c r="B29" s="115" t="s">
        <v>517</v>
      </c>
      <c r="C29" s="116">
        <v>8.1</v>
      </c>
      <c r="D29" s="116"/>
      <c r="E29" s="119" t="s">
        <v>544</v>
      </c>
      <c r="F29" s="119" t="s">
        <v>544</v>
      </c>
      <c r="G29" s="119" t="s">
        <v>544</v>
      </c>
      <c r="H29" s="119" t="s">
        <v>544</v>
      </c>
      <c r="I29" s="131"/>
      <c r="J29" s="118"/>
      <c r="K29" s="118"/>
      <c r="L29" s="118"/>
    </row>
    <row r="30" spans="1:12" ht="19.5" customHeight="1">
      <c r="B30" s="115" t="s">
        <v>518</v>
      </c>
      <c r="C30" s="116">
        <v>20.7</v>
      </c>
      <c r="D30" s="116"/>
      <c r="E30" s="119" t="s">
        <v>544</v>
      </c>
      <c r="F30" s="119" t="s">
        <v>544</v>
      </c>
      <c r="G30" s="119" t="s">
        <v>544</v>
      </c>
      <c r="H30" s="119" t="s">
        <v>544</v>
      </c>
      <c r="I30" s="131"/>
      <c r="J30" s="118"/>
      <c r="K30" s="118"/>
      <c r="L30" s="118"/>
    </row>
    <row r="31" spans="1:12" ht="19.5" customHeight="1">
      <c r="B31" s="115" t="s">
        <v>519</v>
      </c>
      <c r="C31" s="116">
        <v>44.4</v>
      </c>
      <c r="D31" s="116">
        <v>1.4</v>
      </c>
      <c r="E31" s="119" t="s">
        <v>544</v>
      </c>
      <c r="F31" s="119" t="s">
        <v>544</v>
      </c>
      <c r="G31" s="119" t="s">
        <v>544</v>
      </c>
      <c r="H31" s="119" t="s">
        <v>544</v>
      </c>
      <c r="I31" s="131"/>
      <c r="J31" s="118"/>
      <c r="K31" s="118" t="s">
        <v>257</v>
      </c>
      <c r="L31" s="118"/>
    </row>
    <row r="32" spans="1:12" ht="19.5" customHeight="1">
      <c r="B32" s="115" t="s">
        <v>520</v>
      </c>
      <c r="C32" s="116">
        <v>2.5</v>
      </c>
      <c r="D32" s="116"/>
      <c r="E32" s="119" t="s">
        <v>544</v>
      </c>
      <c r="F32" s="119" t="s">
        <v>544</v>
      </c>
      <c r="G32" s="119" t="s">
        <v>544</v>
      </c>
      <c r="H32" s="119" t="s">
        <v>544</v>
      </c>
      <c r="I32" s="131"/>
      <c r="J32" s="118"/>
      <c r="K32" s="118"/>
      <c r="L32" s="118"/>
    </row>
    <row r="33" spans="2:12" ht="19.5" customHeight="1">
      <c r="B33" s="115" t="s">
        <v>521</v>
      </c>
      <c r="C33" s="116">
        <v>1</v>
      </c>
      <c r="D33" s="116"/>
      <c r="E33" s="119" t="s">
        <v>544</v>
      </c>
      <c r="F33" s="119" t="s">
        <v>544</v>
      </c>
      <c r="G33" s="119" t="s">
        <v>544</v>
      </c>
      <c r="H33" s="119" t="s">
        <v>544</v>
      </c>
      <c r="I33" s="131"/>
      <c r="J33" s="118"/>
      <c r="K33" s="118"/>
      <c r="L33" s="118"/>
    </row>
    <row r="34" spans="2:12" ht="19.5" customHeight="1">
      <c r="B34" s="115" t="s">
        <v>522</v>
      </c>
      <c r="C34" s="116">
        <v>0.1</v>
      </c>
      <c r="D34" s="116"/>
      <c r="E34" s="119" t="s">
        <v>544</v>
      </c>
      <c r="F34" s="119" t="s">
        <v>544</v>
      </c>
      <c r="G34" s="119" t="s">
        <v>544</v>
      </c>
      <c r="H34" s="119" t="s">
        <v>544</v>
      </c>
      <c r="I34" s="131"/>
      <c r="J34" s="118"/>
      <c r="K34" s="118"/>
      <c r="L34" s="118"/>
    </row>
    <row r="35" spans="2:12" ht="19.5" customHeight="1">
      <c r="B35" s="115" t="s">
        <v>523</v>
      </c>
      <c r="C35" s="116">
        <v>0.4</v>
      </c>
      <c r="D35" s="116"/>
      <c r="E35" s="119" t="s">
        <v>544</v>
      </c>
      <c r="F35" s="119" t="s">
        <v>544</v>
      </c>
      <c r="G35" s="119" t="s">
        <v>544</v>
      </c>
      <c r="H35" s="119" t="s">
        <v>544</v>
      </c>
      <c r="I35" s="131"/>
      <c r="J35" s="118"/>
      <c r="K35" s="118"/>
      <c r="L35" s="118"/>
    </row>
    <row r="36" spans="2:12" ht="19.5" hidden="1" customHeight="1" outlineLevel="1">
      <c r="B36" s="115"/>
      <c r="C36" s="116"/>
      <c r="D36" s="116"/>
      <c r="E36" s="119"/>
      <c r="F36" s="119"/>
      <c r="G36" s="119"/>
      <c r="H36" s="119"/>
      <c r="I36" s="131"/>
      <c r="J36" s="118"/>
      <c r="K36" s="118"/>
      <c r="L36" s="118"/>
    </row>
    <row r="37" spans="2:12" ht="19.5" hidden="1" customHeight="1" outlineLevel="1">
      <c r="B37" s="115"/>
      <c r="C37" s="116"/>
      <c r="D37" s="116"/>
      <c r="E37" s="119"/>
      <c r="F37" s="119"/>
      <c r="G37" s="119"/>
      <c r="H37" s="119"/>
      <c r="I37" s="131"/>
      <c r="J37" s="118"/>
      <c r="K37" s="118"/>
      <c r="L37" s="118"/>
    </row>
    <row r="38" spans="2:12" ht="19.5" hidden="1" customHeight="1" outlineLevel="1">
      <c r="B38" s="115"/>
      <c r="C38" s="116"/>
      <c r="D38" s="116"/>
      <c r="E38" s="119"/>
      <c r="F38" s="119"/>
      <c r="G38" s="119"/>
      <c r="H38" s="119"/>
      <c r="I38" s="131"/>
      <c r="J38" s="118"/>
      <c r="K38" s="118"/>
      <c r="L38" s="118"/>
    </row>
    <row r="39" spans="2:12" ht="19.5" hidden="1" customHeight="1" outlineLevel="1">
      <c r="B39" s="115"/>
      <c r="C39" s="116"/>
      <c r="D39" s="116"/>
      <c r="E39" s="119"/>
      <c r="F39" s="119"/>
      <c r="G39" s="119"/>
      <c r="H39" s="119"/>
      <c r="I39" s="131"/>
      <c r="J39" s="118"/>
      <c r="K39" s="118"/>
      <c r="L39" s="118"/>
    </row>
    <row r="40" spans="2:12" ht="19.5" hidden="1" customHeight="1" outlineLevel="1">
      <c r="B40" s="115"/>
      <c r="C40" s="116"/>
      <c r="D40" s="116"/>
      <c r="E40" s="119"/>
      <c r="F40" s="119"/>
      <c r="G40" s="119"/>
      <c r="H40" s="119"/>
      <c r="I40" s="131"/>
      <c r="J40" s="118"/>
      <c r="K40" s="118"/>
      <c r="L40" s="118"/>
    </row>
    <row r="41" spans="2:12" ht="19.5" hidden="1" customHeight="1" outlineLevel="1">
      <c r="B41" s="115"/>
      <c r="C41" s="116"/>
      <c r="D41" s="116"/>
      <c r="E41" s="119"/>
      <c r="F41" s="119"/>
      <c r="G41" s="119"/>
      <c r="H41" s="119"/>
      <c r="I41" s="131"/>
      <c r="J41" s="118"/>
      <c r="K41" s="118"/>
      <c r="L41" s="118"/>
    </row>
    <row r="42" spans="2:12" ht="19.5" hidden="1" customHeight="1" outlineLevel="1">
      <c r="B42" s="115"/>
      <c r="C42" s="116"/>
      <c r="D42" s="116"/>
      <c r="E42" s="119"/>
      <c r="F42" s="119"/>
      <c r="G42" s="119"/>
      <c r="H42" s="119"/>
      <c r="I42" s="131"/>
      <c r="J42" s="118"/>
      <c r="K42" s="118"/>
      <c r="L42" s="118"/>
    </row>
    <row r="43" spans="2:12" ht="19.5" hidden="1" customHeight="1" outlineLevel="1">
      <c r="B43" s="115"/>
      <c r="C43" s="116"/>
      <c r="D43" s="116"/>
      <c r="E43" s="119"/>
      <c r="F43" s="119"/>
      <c r="G43" s="119"/>
      <c r="H43" s="119"/>
      <c r="I43" s="131"/>
      <c r="J43" s="118"/>
      <c r="K43" s="118"/>
      <c r="L43" s="118"/>
    </row>
    <row r="44" spans="2:12" ht="19.5" hidden="1" customHeight="1" outlineLevel="1">
      <c r="B44" s="115"/>
      <c r="C44" s="116"/>
      <c r="D44" s="116"/>
      <c r="E44" s="119"/>
      <c r="F44" s="119"/>
      <c r="G44" s="119"/>
      <c r="H44" s="119"/>
      <c r="I44" s="131"/>
      <c r="J44" s="118"/>
      <c r="K44" s="118"/>
      <c r="L44" s="118"/>
    </row>
    <row r="45" spans="2:12" ht="19.5" hidden="1" customHeight="1" outlineLevel="1">
      <c r="B45" s="115"/>
      <c r="C45" s="116"/>
      <c r="D45" s="116"/>
      <c r="E45" s="119"/>
      <c r="F45" s="119"/>
      <c r="G45" s="119"/>
      <c r="H45" s="119"/>
      <c r="I45" s="131"/>
      <c r="J45" s="118"/>
      <c r="K45" s="118"/>
      <c r="L45" s="118"/>
    </row>
    <row r="46" spans="2:12" ht="19.5" hidden="1" customHeight="1" outlineLevel="1">
      <c r="B46" s="115"/>
      <c r="C46" s="116"/>
      <c r="D46" s="116"/>
      <c r="E46" s="119"/>
      <c r="F46" s="119"/>
      <c r="G46" s="119"/>
      <c r="H46" s="119"/>
      <c r="I46" s="131"/>
      <c r="J46" s="118"/>
      <c r="K46" s="118"/>
      <c r="L46" s="118"/>
    </row>
    <row r="47" spans="2:12" ht="19.5" hidden="1" customHeight="1" outlineLevel="1">
      <c r="B47" s="115"/>
      <c r="C47" s="116"/>
      <c r="D47" s="116"/>
      <c r="E47" s="119"/>
      <c r="F47" s="119"/>
      <c r="G47" s="119"/>
      <c r="H47" s="119"/>
      <c r="I47" s="131"/>
      <c r="J47" s="118"/>
      <c r="K47" s="118"/>
      <c r="L47" s="118"/>
    </row>
    <row r="48" spans="2:12" ht="19.5" hidden="1" customHeight="1" outlineLevel="1">
      <c r="B48" s="115"/>
      <c r="C48" s="116"/>
      <c r="D48" s="116"/>
      <c r="E48" s="119"/>
      <c r="F48" s="119"/>
      <c r="G48" s="119"/>
      <c r="H48" s="119"/>
      <c r="I48" s="131"/>
      <c r="J48" s="118"/>
      <c r="K48" s="118"/>
      <c r="L48" s="118"/>
    </row>
    <row r="49" spans="2:12" ht="19.5" hidden="1" customHeight="1" outlineLevel="1">
      <c r="B49" s="115"/>
      <c r="C49" s="116"/>
      <c r="D49" s="116"/>
      <c r="E49" s="119"/>
      <c r="F49" s="119"/>
      <c r="G49" s="119"/>
      <c r="H49" s="119"/>
      <c r="I49" s="131"/>
      <c r="J49" s="118"/>
      <c r="K49" s="118"/>
      <c r="L49" s="118"/>
    </row>
    <row r="50" spans="2:12" ht="19.5" hidden="1" customHeight="1" outlineLevel="1">
      <c r="B50" s="115"/>
      <c r="C50" s="116"/>
      <c r="D50" s="116"/>
      <c r="E50" s="119"/>
      <c r="F50" s="119"/>
      <c r="G50" s="119"/>
      <c r="H50" s="119"/>
      <c r="I50" s="131"/>
      <c r="J50" s="118"/>
      <c r="K50" s="118"/>
      <c r="L50" s="118"/>
    </row>
    <row r="51" spans="2:12" ht="19.5" hidden="1" customHeight="1" outlineLevel="1">
      <c r="B51" s="115"/>
      <c r="C51" s="116"/>
      <c r="D51" s="116"/>
      <c r="E51" s="119"/>
      <c r="F51" s="119"/>
      <c r="G51" s="119"/>
      <c r="H51" s="119"/>
      <c r="I51" s="131"/>
      <c r="J51" s="118"/>
      <c r="K51" s="118"/>
      <c r="L51" s="118"/>
    </row>
    <row r="52" spans="2:12" ht="19.5" hidden="1" customHeight="1" outlineLevel="1">
      <c r="B52" s="115"/>
      <c r="C52" s="116"/>
      <c r="D52" s="116"/>
      <c r="E52" s="119"/>
      <c r="F52" s="119"/>
      <c r="G52" s="119"/>
      <c r="H52" s="119"/>
      <c r="I52" s="131"/>
      <c r="J52" s="118"/>
      <c r="K52" s="118"/>
      <c r="L52" s="118"/>
    </row>
    <row r="53" spans="2:12" ht="19.5" hidden="1" customHeight="1" outlineLevel="1">
      <c r="B53" s="115"/>
      <c r="C53" s="116"/>
      <c r="D53" s="116"/>
      <c r="E53" s="119"/>
      <c r="F53" s="119"/>
      <c r="G53" s="119"/>
      <c r="H53" s="119"/>
      <c r="I53" s="131"/>
      <c r="J53" s="118"/>
      <c r="K53" s="118"/>
      <c r="L53" s="118"/>
    </row>
    <row r="54" spans="2:12" ht="19.5" hidden="1" customHeight="1" outlineLevel="1">
      <c r="B54" s="115"/>
      <c r="C54" s="116"/>
      <c r="D54" s="116"/>
      <c r="E54" s="119"/>
      <c r="F54" s="119"/>
      <c r="G54" s="119"/>
      <c r="H54" s="119"/>
      <c r="I54" s="131"/>
      <c r="J54" s="118"/>
      <c r="K54" s="118"/>
      <c r="L54" s="118"/>
    </row>
    <row r="55" spans="2:12" ht="19.5" hidden="1" customHeight="1" outlineLevel="1">
      <c r="B55" s="115"/>
      <c r="C55" s="116"/>
      <c r="D55" s="116"/>
      <c r="E55" s="119"/>
      <c r="F55" s="119"/>
      <c r="G55" s="119"/>
      <c r="H55" s="119"/>
      <c r="I55" s="131"/>
      <c r="J55" s="118"/>
      <c r="K55" s="118"/>
      <c r="L55" s="118"/>
    </row>
    <row r="56" spans="2:12" ht="19.5" hidden="1" customHeight="1" outlineLevel="1">
      <c r="B56" s="115"/>
      <c r="C56" s="116"/>
      <c r="D56" s="116"/>
      <c r="E56" s="119"/>
      <c r="F56" s="119"/>
      <c r="G56" s="119"/>
      <c r="H56" s="119"/>
      <c r="I56" s="131"/>
      <c r="J56" s="118"/>
      <c r="K56" s="118"/>
      <c r="L56" s="118"/>
    </row>
    <row r="57" spans="2:12" ht="19.5" hidden="1" customHeight="1" outlineLevel="1">
      <c r="B57" s="115"/>
      <c r="C57" s="116"/>
      <c r="D57" s="116"/>
      <c r="E57" s="119"/>
      <c r="F57" s="119"/>
      <c r="G57" s="119"/>
      <c r="H57" s="119"/>
      <c r="I57" s="131"/>
      <c r="J57" s="118"/>
      <c r="K57" s="118"/>
      <c r="L57" s="118"/>
    </row>
    <row r="58" spans="2:12" ht="19.5" hidden="1" customHeight="1" outlineLevel="1">
      <c r="B58" s="115"/>
      <c r="C58" s="116"/>
      <c r="D58" s="116"/>
      <c r="E58" s="119"/>
      <c r="F58" s="119"/>
      <c r="G58" s="119"/>
      <c r="H58" s="119"/>
      <c r="I58" s="131"/>
      <c r="J58" s="118"/>
      <c r="K58" s="118"/>
      <c r="L58" s="118"/>
    </row>
    <row r="59" spans="2:12" ht="19.5" hidden="1" customHeight="1" outlineLevel="1">
      <c r="B59" s="115"/>
      <c r="C59" s="116"/>
      <c r="D59" s="116"/>
      <c r="E59" s="119"/>
      <c r="F59" s="119"/>
      <c r="G59" s="119"/>
      <c r="H59" s="119"/>
      <c r="I59" s="131"/>
      <c r="J59" s="118"/>
      <c r="K59" s="118"/>
      <c r="L59" s="118"/>
    </row>
    <row r="60" spans="2:12" ht="19.5" hidden="1" customHeight="1" outlineLevel="1">
      <c r="B60" s="115"/>
      <c r="C60" s="116"/>
      <c r="D60" s="116"/>
      <c r="E60" s="119"/>
      <c r="F60" s="119"/>
      <c r="G60" s="119"/>
      <c r="H60" s="119"/>
      <c r="I60" s="131"/>
      <c r="J60" s="118"/>
      <c r="K60" s="118"/>
      <c r="L60" s="118"/>
    </row>
    <row r="61" spans="2:12" ht="19.5" hidden="1" customHeight="1" outlineLevel="1">
      <c r="B61" s="115"/>
      <c r="C61" s="116"/>
      <c r="D61" s="116"/>
      <c r="E61" s="119"/>
      <c r="F61" s="119"/>
      <c r="G61" s="119"/>
      <c r="H61" s="119"/>
      <c r="I61" s="131"/>
      <c r="J61" s="118"/>
      <c r="K61" s="118"/>
      <c r="L61" s="118"/>
    </row>
    <row r="62" spans="2:12" ht="19.5" hidden="1" customHeight="1" outlineLevel="1">
      <c r="B62" s="115"/>
      <c r="C62" s="116"/>
      <c r="D62" s="116"/>
      <c r="E62" s="119"/>
      <c r="F62" s="119"/>
      <c r="G62" s="119"/>
      <c r="H62" s="119"/>
      <c r="I62" s="131"/>
      <c r="J62" s="118"/>
      <c r="K62" s="118"/>
      <c r="L62" s="118"/>
    </row>
    <row r="63" spans="2:12" ht="19.5" hidden="1" customHeight="1" outlineLevel="1">
      <c r="B63" s="115"/>
      <c r="C63" s="116"/>
      <c r="D63" s="116"/>
      <c r="E63" s="119"/>
      <c r="F63" s="119"/>
      <c r="G63" s="119"/>
      <c r="H63" s="119"/>
      <c r="I63" s="131"/>
      <c r="J63" s="118"/>
      <c r="K63" s="118"/>
      <c r="L63" s="118"/>
    </row>
    <row r="64" spans="2:12" ht="19.5" hidden="1" customHeight="1" outlineLevel="1">
      <c r="B64" s="115"/>
      <c r="C64" s="116"/>
      <c r="D64" s="116"/>
      <c r="E64" s="119"/>
      <c r="F64" s="119"/>
      <c r="G64" s="119"/>
      <c r="H64" s="119"/>
      <c r="I64" s="131"/>
      <c r="J64" s="118"/>
      <c r="K64" s="118"/>
      <c r="L64" s="118"/>
    </row>
    <row r="65" spans="2:13" ht="19.5" hidden="1" customHeight="1" outlineLevel="1">
      <c r="B65" s="115"/>
      <c r="C65" s="116"/>
      <c r="D65" s="116"/>
      <c r="E65" s="119"/>
      <c r="F65" s="119"/>
      <c r="G65" s="119"/>
      <c r="H65" s="119"/>
      <c r="I65" s="131"/>
      <c r="J65" s="118"/>
      <c r="K65" s="118"/>
      <c r="L65" s="118"/>
    </row>
    <row r="66" spans="2:13" ht="37.5" customHeight="1" collapsed="1">
      <c r="B66" s="132"/>
      <c r="C66" s="120">
        <f>IF(COUNTA(C6:C65)&lt;&gt;0,SUM(C6:C65),"")</f>
        <v>633</v>
      </c>
      <c r="D66" s="120">
        <f>IF(COUNTA(D6:D65)&lt;&gt;0,SUM(D6:D65),"")</f>
        <v>78.599999999999994</v>
      </c>
      <c r="E66" s="120" t="str">
        <f>IF(COUNT(E6:E65)&gt;=1,SUM(E6:E65),IF(SUM(A6:A8)=1,"/",IF(SUM(A6:A8)=2,"-",IF(SUM(A6:A8)=4,"#",IF(SUM(A6:A8)=3,"/ -",IF(SUM(A6:A8)=5,"/ #",IF(SUM(A6:A8)=6,"- #",IF(SUM(A6:A8)=7,"/ - #",""))))))))</f>
        <v>/ -</v>
      </c>
      <c r="F66" s="120" t="str">
        <f>IF(COUNT(F6:F65)&gt;=1,SUM(F6:F65),IF(SUM(A10:A12)=1,"/",IF(SUM(A10:A12)=2,"-",IF(SUM(A10:A12)=4,"#",IF(SUM(A10:A12)=3,"/ -",IF(SUM(A10:A12)=5,"/ #",IF(SUM(A10:A12)=6,"- #",IF(SUM(A10:A12)=7,"/ - #",""))))))))</f>
        <v>/ -</v>
      </c>
      <c r="G66" s="120" t="str">
        <f>IF(COUNT(G6:G65)&gt;=1,SUM(G6:G65),IF(SUM(A14:A16)=1,"/",IF(SUM(A14:A16)=2,"-",IF(SUM(A14:A16)=4,"#",IF(SUM(A14:A16)=3,"/ -",IF(SUM(A14:A16)=5,"/ #",IF(SUM(A14:A16)=6,"- #",IF(SUM(A14:A16)=7,"/ - #",""))))))))</f>
        <v>/ -</v>
      </c>
      <c r="H66" s="120" t="str">
        <f>IF(COUNT(H6:H65)&gt;=1,SUM(H6:H65),IF(SUM(A18:A20)=1,"/",IF(SUM(A18:A20)=2,"-",IF(SUM(A18:A20)=4,"#",IF(SUM(A18:A20)=3,"/ -",IF(SUM(A18:A20)=5,"/ #",IF(SUM(A18:A20)=6,"- #",IF(SUM(A18:A20)=7,"/ - #",""))))))))</f>
        <v>/ -</v>
      </c>
      <c r="I66" s="457" t="str">
        <f>IF($I$78=0,"",VLOOKUP($I$78,$K$78:$L$92,2,FALSE))</f>
        <v>□ ◇</v>
      </c>
      <c r="J66" s="457"/>
      <c r="K66" s="457"/>
      <c r="L66" s="457"/>
    </row>
    <row r="67" spans="2:13">
      <c r="B67" s="121"/>
      <c r="C67" s="122" t="s">
        <v>204</v>
      </c>
      <c r="D67" s="123"/>
      <c r="E67" s="123"/>
      <c r="F67" s="123"/>
      <c r="G67" s="123"/>
      <c r="H67" s="124"/>
    </row>
    <row r="68" spans="2:13">
      <c r="B68" s="125"/>
      <c r="C68" s="458" t="s">
        <v>201</v>
      </c>
      <c r="D68" s="459"/>
      <c r="E68" s="459"/>
      <c r="F68" s="459"/>
      <c r="G68" s="459"/>
      <c r="H68" s="460"/>
    </row>
    <row r="69" spans="2:13">
      <c r="B69" s="126"/>
      <c r="C69" s="458" t="s">
        <v>200</v>
      </c>
      <c r="D69" s="459"/>
      <c r="E69" s="459"/>
      <c r="F69" s="459"/>
      <c r="G69" s="459"/>
      <c r="H69" s="460"/>
    </row>
    <row r="70" spans="2:13">
      <c r="B70" s="126"/>
      <c r="C70" s="461"/>
      <c r="D70" s="462"/>
      <c r="E70" s="462"/>
      <c r="F70" s="462"/>
      <c r="G70" s="462"/>
      <c r="H70" s="463"/>
    </row>
    <row r="76" spans="2:13" hidden="1"/>
    <row r="77" spans="2:13" hidden="1">
      <c r="E77" s="127" t="s">
        <v>255</v>
      </c>
      <c r="F77" s="127" t="s">
        <v>256</v>
      </c>
      <c r="G77" s="127" t="s">
        <v>257</v>
      </c>
      <c r="H77" s="128" t="s">
        <v>258</v>
      </c>
      <c r="I77" s="129"/>
      <c r="J77" s="129"/>
      <c r="K77" s="129"/>
      <c r="L77" s="129"/>
      <c r="M77" s="129"/>
    </row>
    <row r="78" spans="2:13" hidden="1">
      <c r="E78" s="130">
        <f>IF(COUNTA($I$6:$I$65)=0,0,1)</f>
        <v>0</v>
      </c>
      <c r="F78" s="130">
        <f>IF(COUNTA($J$6:$J$65)=0,0,2)</f>
        <v>0</v>
      </c>
      <c r="G78" s="130">
        <f>IF(COUNTA($K$6:$K$65)=0,0,4)</f>
        <v>4</v>
      </c>
      <c r="H78" s="130">
        <f>IF(COUNTA($L$6:$L$65)=0,0,8)</f>
        <v>8</v>
      </c>
      <c r="I78" s="130">
        <f>SUM($E$78:$H$78)</f>
        <v>12</v>
      </c>
      <c r="J78" s="129"/>
      <c r="K78" s="130">
        <v>1</v>
      </c>
      <c r="L78" s="456" t="s">
        <v>177</v>
      </c>
      <c r="M78" s="456"/>
    </row>
    <row r="79" spans="2:13" hidden="1">
      <c r="E79" s="130"/>
      <c r="F79" s="130"/>
      <c r="G79" s="130"/>
      <c r="H79" s="130"/>
      <c r="I79" s="130"/>
      <c r="J79" s="129"/>
      <c r="K79" s="130">
        <v>2</v>
      </c>
      <c r="L79" s="456" t="s">
        <v>182</v>
      </c>
      <c r="M79" s="456"/>
    </row>
    <row r="80" spans="2:13" hidden="1">
      <c r="E80" s="130"/>
      <c r="F80" s="130"/>
      <c r="G80" s="130"/>
      <c r="H80" s="130"/>
      <c r="I80" s="130"/>
      <c r="J80" s="129"/>
      <c r="K80" s="130">
        <v>3</v>
      </c>
      <c r="L80" s="456" t="s">
        <v>180</v>
      </c>
      <c r="M80" s="456"/>
    </row>
    <row r="81" spans="5:13" hidden="1">
      <c r="E81" s="130"/>
      <c r="F81" s="130"/>
      <c r="G81" s="130"/>
      <c r="H81" s="130"/>
      <c r="I81" s="130"/>
      <c r="J81" s="129"/>
      <c r="K81" s="130">
        <v>4</v>
      </c>
      <c r="L81" s="456" t="s">
        <v>178</v>
      </c>
      <c r="M81" s="456"/>
    </row>
    <row r="82" spans="5:13" hidden="1">
      <c r="E82" s="130"/>
      <c r="F82" s="130"/>
      <c r="G82" s="130"/>
      <c r="H82" s="130"/>
      <c r="I82" s="130"/>
      <c r="J82" s="129"/>
      <c r="K82" s="130">
        <v>5</v>
      </c>
      <c r="L82" s="456" t="s">
        <v>181</v>
      </c>
      <c r="M82" s="456"/>
    </row>
    <row r="83" spans="5:13" hidden="1">
      <c r="E83" s="130"/>
      <c r="F83" s="130"/>
      <c r="G83" s="130"/>
      <c r="H83" s="130"/>
      <c r="I83" s="130"/>
      <c r="J83" s="129"/>
      <c r="K83" s="130">
        <v>6</v>
      </c>
      <c r="L83" s="456" t="s">
        <v>183</v>
      </c>
      <c r="M83" s="456"/>
    </row>
    <row r="84" spans="5:13" hidden="1">
      <c r="E84" s="130"/>
      <c r="F84" s="130"/>
      <c r="G84" s="130"/>
      <c r="H84" s="130"/>
      <c r="I84" s="130"/>
      <c r="J84" s="129"/>
      <c r="K84" s="130">
        <v>7</v>
      </c>
      <c r="L84" s="456" t="s">
        <v>190</v>
      </c>
      <c r="M84" s="456"/>
    </row>
    <row r="85" spans="5:13" hidden="1">
      <c r="E85" s="130"/>
      <c r="F85" s="130"/>
      <c r="G85" s="130"/>
      <c r="H85" s="130"/>
      <c r="I85" s="130"/>
      <c r="J85" s="129"/>
      <c r="K85" s="130">
        <v>8</v>
      </c>
      <c r="L85" s="456" t="s">
        <v>179</v>
      </c>
      <c r="M85" s="456"/>
    </row>
    <row r="86" spans="5:13" hidden="1">
      <c r="E86" s="130"/>
      <c r="F86" s="130"/>
      <c r="G86" s="130"/>
      <c r="H86" s="130"/>
      <c r="I86" s="130"/>
      <c r="J86" s="129"/>
      <c r="K86" s="130">
        <v>9</v>
      </c>
      <c r="L86" s="456" t="s">
        <v>184</v>
      </c>
      <c r="M86" s="456"/>
    </row>
    <row r="87" spans="5:13" hidden="1">
      <c r="E87" s="130"/>
      <c r="F87" s="130"/>
      <c r="G87" s="130"/>
      <c r="H87" s="130"/>
      <c r="I87" s="130"/>
      <c r="J87" s="129"/>
      <c r="K87" s="130">
        <v>10</v>
      </c>
      <c r="L87" s="456" t="s">
        <v>185</v>
      </c>
      <c r="M87" s="456"/>
    </row>
    <row r="88" spans="5:13" hidden="1">
      <c r="E88" s="130"/>
      <c r="F88" s="130"/>
      <c r="G88" s="130"/>
      <c r="H88" s="130"/>
      <c r="I88" s="130"/>
      <c r="J88" s="129"/>
      <c r="K88" s="130">
        <v>11</v>
      </c>
      <c r="L88" s="456" t="s">
        <v>189</v>
      </c>
      <c r="M88" s="456"/>
    </row>
    <row r="89" spans="5:13" hidden="1">
      <c r="E89" s="130"/>
      <c r="F89" s="130"/>
      <c r="G89" s="130"/>
      <c r="H89" s="130"/>
      <c r="I89" s="130"/>
      <c r="J89" s="129"/>
      <c r="K89" s="130">
        <v>12</v>
      </c>
      <c r="L89" s="456" t="s">
        <v>186</v>
      </c>
      <c r="M89" s="456"/>
    </row>
    <row r="90" spans="5:13" hidden="1">
      <c r="E90" s="130"/>
      <c r="F90" s="130"/>
      <c r="G90" s="130"/>
      <c r="H90" s="130"/>
      <c r="I90" s="130"/>
      <c r="J90" s="129"/>
      <c r="K90" s="130">
        <v>13</v>
      </c>
      <c r="L90" s="456" t="s">
        <v>187</v>
      </c>
      <c r="M90" s="456"/>
    </row>
    <row r="91" spans="5:13" hidden="1">
      <c r="E91" s="130"/>
      <c r="F91" s="130"/>
      <c r="G91" s="130"/>
      <c r="H91" s="130"/>
      <c r="I91" s="130"/>
      <c r="J91" s="129"/>
      <c r="K91" s="130">
        <v>14</v>
      </c>
      <c r="L91" s="456" t="s">
        <v>191</v>
      </c>
      <c r="M91" s="456"/>
    </row>
    <row r="92" spans="5:13" hidden="1">
      <c r="E92" s="130"/>
      <c r="F92" s="130"/>
      <c r="G92" s="130"/>
      <c r="H92" s="130"/>
      <c r="I92" s="130"/>
      <c r="J92" s="129"/>
      <c r="K92" s="130">
        <v>15</v>
      </c>
      <c r="L92" s="456" t="s">
        <v>188</v>
      </c>
      <c r="M92" s="456"/>
    </row>
  </sheetData>
  <mergeCells count="30">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s>
  <phoneticPr fontId="4"/>
  <conditionalFormatting sqref="E6:L65">
    <cfRule type="expression" dxfId="1" priority="1">
      <formula>($B6:$B65)&lt;&gt;""</formula>
    </cfRule>
  </conditionalFormatting>
  <conditionalFormatting sqref="I6:L65">
    <cfRule type="expression" dxfId="0" priority="3">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0000000-0002-0000-0700-000001000000}">
      <formula1>C6=ROUNDDOWN(C6,1)</formula1>
    </dataValidation>
    <dataValidation type="list" errorStyle="warning" allowBlank="1" showInputMessage="1" showErrorMessage="1" error="記号以外の文字は事情がある場合以外、入力しないでください。" sqref="L6:L65" xr:uid="{00000000-0002-0000-0700-000002000000}">
      <formula1>"◇　"</formula1>
    </dataValidation>
    <dataValidation type="list" errorStyle="warning" allowBlank="1" showInputMessage="1" showErrorMessage="1" error="記号以外の文字は事情がある場合以外、入力しないでください。" sqref="K6:K65" xr:uid="{00000000-0002-0000-0700-000003000000}">
      <formula1>"□"</formula1>
    </dataValidation>
    <dataValidation type="list" errorStyle="warning" allowBlank="1" showInputMessage="1" showErrorMessage="1" error="記号以外の文字は事情がある場合以外、入力しないでください。" sqref="J6:J65" xr:uid="{00000000-0002-0000-0700-000004000000}">
      <formula1>"◆"</formula1>
    </dataValidation>
    <dataValidation type="list" errorStyle="warning" allowBlank="1" showInputMessage="1" showErrorMessage="1" error="記号以外の文字は事情がある場合以外、入力しないでください。" sqref="I6:I65" xr:uid="{00000000-0002-0000-0700-000005000000}">
      <formula1>"■"</formula1>
    </dataValidation>
  </dataValidations>
  <pageMargins left="0.70866141732283472" right="0.55118110236220474" top="0.70866141732283472" bottom="0.6692913385826772" header="0.51181102362204722" footer="0.51181102362204722"/>
  <pageSetup paperSize="9" scale="55"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37"/>
  <sheetViews>
    <sheetView showGridLines="0" topLeftCell="B12" zoomScale="70" zoomScaleNormal="70" zoomScaleSheetLayoutView="85" workbookViewId="0">
      <selection activeCell="B1" sqref="B1"/>
    </sheetView>
  </sheetViews>
  <sheetFormatPr defaultColWidth="9" defaultRowHeight="14.5" outlineLevelRow="1"/>
  <cols>
    <col min="1" max="1" width="3" style="82" hidden="1" customWidth="1"/>
    <col min="2" max="2" width="13.6328125" style="82" customWidth="1"/>
    <col min="3" max="3" width="18.6328125" style="82" customWidth="1"/>
    <col min="4" max="8" width="15.6328125" style="82" customWidth="1"/>
    <col min="9" max="16384" width="9" style="82"/>
  </cols>
  <sheetData>
    <row r="1" spans="1:8" ht="19">
      <c r="C1" s="133" t="s">
        <v>325</v>
      </c>
    </row>
    <row r="2" spans="1:8">
      <c r="A2" s="134">
        <v>2</v>
      </c>
    </row>
    <row r="3" spans="1:8" ht="20.399999999999999" customHeight="1">
      <c r="B3" s="484" t="s">
        <v>34</v>
      </c>
      <c r="C3" s="485" t="s">
        <v>20</v>
      </c>
      <c r="D3" s="484" t="s">
        <v>328</v>
      </c>
      <c r="E3" s="484"/>
      <c r="F3" s="484"/>
      <c r="G3" s="484"/>
      <c r="H3" s="484"/>
    </row>
    <row r="4" spans="1:8" ht="39.9" customHeight="1">
      <c r="B4" s="484"/>
      <c r="C4" s="485"/>
      <c r="D4" s="136" t="s">
        <v>21</v>
      </c>
      <c r="E4" s="136" t="s">
        <v>22</v>
      </c>
      <c r="F4" s="136" t="s">
        <v>23</v>
      </c>
      <c r="G4" s="136" t="s">
        <v>53</v>
      </c>
      <c r="H4" s="136" t="s">
        <v>24</v>
      </c>
    </row>
    <row r="5" spans="1:8" ht="28.5" customHeight="1">
      <c r="B5" s="490" t="str">
        <f>IF(OR(ｼｰﾄ0!C3="",ｼｰﾄ0!C2=""),"",ｼｰﾄ0!C2&amp;ｼｰﾄ0!C3)</f>
        <v>大阪府大阪平野</v>
      </c>
      <c r="C5" s="488" t="s">
        <v>193</v>
      </c>
      <c r="D5" s="137"/>
      <c r="E5" s="137"/>
      <c r="F5" s="138"/>
      <c r="G5" s="139"/>
      <c r="H5" s="140"/>
    </row>
    <row r="6" spans="1:8" ht="28.5" customHeight="1">
      <c r="B6" s="491"/>
      <c r="C6" s="489"/>
      <c r="D6" s="141"/>
      <c r="E6" s="141"/>
      <c r="F6" s="142"/>
      <c r="G6" s="143"/>
      <c r="H6" s="144"/>
    </row>
    <row r="7" spans="1:8" ht="28.5" customHeight="1">
      <c r="B7" s="491"/>
      <c r="C7" s="486" t="s">
        <v>35</v>
      </c>
      <c r="D7" s="137">
        <v>15.8</v>
      </c>
      <c r="E7" s="137"/>
      <c r="F7" s="138">
        <v>8</v>
      </c>
      <c r="G7" s="139" t="s">
        <v>54</v>
      </c>
      <c r="H7" s="140">
        <v>44896</v>
      </c>
    </row>
    <row r="8" spans="1:8" ht="28.5" customHeight="1">
      <c r="B8" s="491"/>
      <c r="C8" s="487"/>
      <c r="D8" s="141"/>
      <c r="E8" s="141"/>
      <c r="F8" s="142"/>
      <c r="G8" s="143"/>
      <c r="H8" s="144"/>
    </row>
    <row r="9" spans="1:8" ht="28.5" customHeight="1">
      <c r="B9" s="491"/>
      <c r="C9" s="488" t="s">
        <v>164</v>
      </c>
      <c r="D9" s="141"/>
      <c r="E9" s="141"/>
      <c r="F9" s="142"/>
      <c r="G9" s="143"/>
      <c r="H9" s="144"/>
    </row>
    <row r="10" spans="1:8" ht="28.5" customHeight="1">
      <c r="B10" s="491"/>
      <c r="C10" s="489"/>
      <c r="D10" s="141"/>
      <c r="E10" s="141"/>
      <c r="F10" s="142"/>
      <c r="G10" s="143"/>
      <c r="H10" s="144"/>
    </row>
    <row r="11" spans="1:8" ht="28.5" customHeight="1">
      <c r="B11" s="491"/>
      <c r="C11" s="488" t="s">
        <v>330</v>
      </c>
      <c r="D11" s="141"/>
      <c r="E11" s="141"/>
      <c r="F11" s="142"/>
      <c r="G11" s="143"/>
      <c r="H11" s="144"/>
    </row>
    <row r="12" spans="1:8" ht="28.5" customHeight="1">
      <c r="B12" s="492"/>
      <c r="C12" s="487"/>
      <c r="D12" s="141"/>
      <c r="E12" s="141"/>
      <c r="F12" s="142"/>
      <c r="G12" s="143"/>
      <c r="H12" s="144"/>
    </row>
    <row r="13" spans="1:8" ht="28.5" customHeight="1">
      <c r="B13" s="486" t="s">
        <v>36</v>
      </c>
      <c r="C13" s="145" t="s">
        <v>54</v>
      </c>
      <c r="D13" s="146">
        <f>IF(COUNTA(D5:D12)=0,"",SUMIFS(D5:D12,$G$5:$G$12,$C$13))</f>
        <v>15.8</v>
      </c>
      <c r="E13" s="146" t="str">
        <f t="shared" ref="E13:F13" si="0">IF(COUNTA(E5:E12)=0,"",SUMIFS(E5:E12,$G$5:$G$12,$C$13))</f>
        <v/>
      </c>
      <c r="F13" s="147">
        <f t="shared" si="0"/>
        <v>8</v>
      </c>
      <c r="G13" s="148"/>
      <c r="H13" s="148"/>
    </row>
    <row r="14" spans="1:8" ht="28.5" customHeight="1">
      <c r="B14" s="487"/>
      <c r="C14" s="145" t="s">
        <v>62</v>
      </c>
      <c r="D14" s="146">
        <f>IF(COUNTA(D5:D12)=0,"",SUMIFS(D5:D12,$G$5:$G$12,$C$14))</f>
        <v>0</v>
      </c>
      <c r="E14" s="146" t="str">
        <f>IF(COUNTA(E5:E12)=0,"",SUMIFS(E5:E12,$G$5:$G$12,$C$14))</f>
        <v/>
      </c>
      <c r="F14" s="147">
        <f>IF(COUNTA(F5:F12)=0,"",SUMIFS(F5:F12,$G$5:$G$12,$C$14))</f>
        <v>0</v>
      </c>
      <c r="G14" s="148"/>
      <c r="H14" s="148"/>
    </row>
    <row r="15" spans="1:8" hidden="1" outlineLevel="1"/>
    <row r="16" spans="1:8" s="149" customFormat="1" hidden="1" outlineLevel="1">
      <c r="B16" s="149" t="s">
        <v>350</v>
      </c>
    </row>
    <row r="17" spans="2:8" ht="20.25" hidden="1" customHeight="1" outlineLevel="1">
      <c r="B17" s="494" t="s">
        <v>329</v>
      </c>
      <c r="C17" s="485" t="s">
        <v>20</v>
      </c>
      <c r="D17" s="484" t="s">
        <v>328</v>
      </c>
      <c r="E17" s="484"/>
      <c r="F17" s="484"/>
      <c r="G17" s="484"/>
      <c r="H17" s="484"/>
    </row>
    <row r="18" spans="2:8" ht="29" hidden="1" outlineLevel="1">
      <c r="B18" s="494"/>
      <c r="C18" s="485"/>
      <c r="D18" s="136" t="s">
        <v>21</v>
      </c>
      <c r="E18" s="136" t="s">
        <v>22</v>
      </c>
      <c r="F18" s="136" t="s">
        <v>23</v>
      </c>
      <c r="G18" s="136" t="s">
        <v>53</v>
      </c>
      <c r="H18" s="136" t="s">
        <v>24</v>
      </c>
    </row>
    <row r="19" spans="2:8" ht="28.5" hidden="1" customHeight="1" outlineLevel="1">
      <c r="B19" s="150"/>
      <c r="C19" s="488" t="s">
        <v>193</v>
      </c>
      <c r="D19" s="151"/>
      <c r="E19" s="151"/>
      <c r="F19" s="152"/>
      <c r="G19" s="153"/>
      <c r="H19" s="154"/>
    </row>
    <row r="20" spans="2:8" ht="28.5" hidden="1" customHeight="1" outlineLevel="1">
      <c r="B20" s="155"/>
      <c r="C20" s="489"/>
      <c r="D20" s="151"/>
      <c r="E20" s="151"/>
      <c r="F20" s="152"/>
      <c r="G20" s="153"/>
      <c r="H20" s="154"/>
    </row>
    <row r="21" spans="2:8" ht="28.5" hidden="1" customHeight="1" outlineLevel="1">
      <c r="B21" s="155"/>
      <c r="C21" s="486" t="s">
        <v>35</v>
      </c>
      <c r="D21" s="151"/>
      <c r="E21" s="151"/>
      <c r="F21" s="152"/>
      <c r="G21" s="153"/>
      <c r="H21" s="154"/>
    </row>
    <row r="22" spans="2:8" ht="28.5" hidden="1" customHeight="1" outlineLevel="1">
      <c r="B22" s="155"/>
      <c r="C22" s="487"/>
      <c r="D22" s="151"/>
      <c r="E22" s="151"/>
      <c r="F22" s="152"/>
      <c r="G22" s="153"/>
      <c r="H22" s="154"/>
    </row>
    <row r="23" spans="2:8" ht="28.5" hidden="1" customHeight="1" outlineLevel="1">
      <c r="B23" s="155"/>
      <c r="C23" s="488" t="s">
        <v>164</v>
      </c>
      <c r="D23" s="151"/>
      <c r="E23" s="151"/>
      <c r="F23" s="152"/>
      <c r="G23" s="153"/>
      <c r="H23" s="154"/>
    </row>
    <row r="24" spans="2:8" ht="28.5" hidden="1" customHeight="1" outlineLevel="1">
      <c r="B24" s="155"/>
      <c r="C24" s="489"/>
      <c r="D24" s="151"/>
      <c r="E24" s="151"/>
      <c r="F24" s="152"/>
      <c r="G24" s="153"/>
      <c r="H24" s="154"/>
    </row>
    <row r="25" spans="2:8" ht="28.5" hidden="1" customHeight="1" outlineLevel="1">
      <c r="B25" s="155"/>
      <c r="C25" s="488" t="s">
        <v>330</v>
      </c>
      <c r="D25" s="151"/>
      <c r="E25" s="151"/>
      <c r="F25" s="152"/>
      <c r="G25" s="153"/>
      <c r="H25" s="154"/>
    </row>
    <row r="26" spans="2:8" ht="28.5" hidden="1" customHeight="1" outlineLevel="1">
      <c r="B26" s="156"/>
      <c r="C26" s="487"/>
      <c r="D26" s="151"/>
      <c r="E26" s="151"/>
      <c r="F26" s="152"/>
      <c r="G26" s="153"/>
      <c r="H26" s="154"/>
    </row>
    <row r="27" spans="2:8" ht="28.5" hidden="1" customHeight="1" outlineLevel="1">
      <c r="B27" s="486" t="s">
        <v>36</v>
      </c>
      <c r="C27" s="145" t="s">
        <v>54</v>
      </c>
      <c r="D27" s="157" t="str">
        <f>IF(COUNTA(D19:D26)=0,"",SUMIFS(D19:D26,$G$19:$G$26,$C$27))</f>
        <v/>
      </c>
      <c r="E27" s="157" t="str">
        <f>IF(COUNTA(E19:E26)=0,"",SUMIFS(E19:E26,$G$19:$G$26,$C$27))</f>
        <v/>
      </c>
      <c r="F27" s="158" t="str">
        <f>IF(COUNTA(F19:F26)=0,"",SUMIFS(F19:F26,$G$19:$G$26,$C$27))</f>
        <v/>
      </c>
      <c r="G27" s="159"/>
      <c r="H27" s="159"/>
    </row>
    <row r="28" spans="2:8" ht="28.5" hidden="1" customHeight="1" outlineLevel="1">
      <c r="B28" s="487"/>
      <c r="C28" s="145" t="s">
        <v>62</v>
      </c>
      <c r="D28" s="157" t="str">
        <f>IF(COUNTA(D19:D26)=0,"",SUMIFS(D19:D26,$G$19:$G$26,$C$28))</f>
        <v/>
      </c>
      <c r="E28" s="157" t="str">
        <f>IF(COUNTA(E19:E26)=0,"",SUMIFS(E19:E26,$G$19:$G$26,$C$28))</f>
        <v/>
      </c>
      <c r="F28" s="158" t="str">
        <f>IF(COUNTA(F19:F26)=0,"",SUMIFS(F19:F26,$G$19:$G$26,$C$28))</f>
        <v/>
      </c>
      <c r="G28" s="159"/>
      <c r="H28" s="159"/>
    </row>
    <row r="29" spans="2:8" hidden="1" outlineLevel="1">
      <c r="B29" s="160" t="s">
        <v>351</v>
      </c>
    </row>
    <row r="30" spans="2:8" ht="12.15" customHeight="1" collapsed="1">
      <c r="B30" s="485" t="s">
        <v>34</v>
      </c>
      <c r="C30" s="488" t="s">
        <v>20</v>
      </c>
      <c r="D30" s="420" t="s">
        <v>37</v>
      </c>
      <c r="E30" s="493"/>
      <c r="F30" s="421"/>
      <c r="G30" s="488" t="s">
        <v>16</v>
      </c>
    </row>
    <row r="31" spans="2:8" ht="43.5">
      <c r="B31" s="485"/>
      <c r="C31" s="489"/>
      <c r="D31" s="136" t="s">
        <v>167</v>
      </c>
      <c r="E31" s="136" t="s">
        <v>168</v>
      </c>
      <c r="F31" s="136" t="s">
        <v>169</v>
      </c>
      <c r="G31" s="489"/>
    </row>
    <row r="32" spans="2:8" ht="40.65" customHeight="1">
      <c r="B32" s="490" t="str">
        <f>IF(OR(ｼｰﾄ0!C3="",ｼｰﾄ0!C2=""),"",ｼｰﾄ0!C2&amp;ｼｰﾄ0!C3)</f>
        <v>大阪府大阪平野</v>
      </c>
      <c r="C32" s="136" t="s">
        <v>50</v>
      </c>
      <c r="D32" s="161">
        <v>26</v>
      </c>
      <c r="E32" s="161">
        <v>1</v>
      </c>
      <c r="F32" s="161">
        <v>22</v>
      </c>
      <c r="G32" s="162">
        <f>IF(COUNTA(D32:F32)=0,"",SUM(D32:F32))</f>
        <v>49</v>
      </c>
    </row>
    <row r="33" spans="2:7" ht="40.65" customHeight="1">
      <c r="B33" s="491"/>
      <c r="C33" s="135" t="s">
        <v>35</v>
      </c>
      <c r="D33" s="161"/>
      <c r="E33" s="161"/>
      <c r="F33" s="161"/>
      <c r="G33" s="162" t="str">
        <f>IF(COUNTA(D33:F33)=0,"",SUM(D33:F33))</f>
        <v/>
      </c>
    </row>
    <row r="34" spans="2:7" ht="40.65" customHeight="1">
      <c r="B34" s="491"/>
      <c r="C34" s="136" t="s">
        <v>164</v>
      </c>
      <c r="D34" s="161"/>
      <c r="E34" s="161"/>
      <c r="F34" s="161"/>
      <c r="G34" s="162" t="str">
        <f>IF(COUNTA(D34:F34)=0,"",SUM(D34:F34))</f>
        <v/>
      </c>
    </row>
    <row r="35" spans="2:7" ht="40.65" customHeight="1">
      <c r="B35" s="492"/>
      <c r="C35" s="135" t="s">
        <v>165</v>
      </c>
      <c r="D35" s="161"/>
      <c r="E35" s="161"/>
      <c r="F35" s="161"/>
      <c r="G35" s="162" t="str">
        <f>IF(COUNTA(D35:F35)=0,"",SUM(D35:F35))</f>
        <v/>
      </c>
    </row>
    <row r="36" spans="2:7" ht="53.4" customHeight="1">
      <c r="B36" s="420" t="s">
        <v>166</v>
      </c>
      <c r="C36" s="421"/>
      <c r="D36" s="163">
        <f>IF(SUM(D32:D35)=0,"",SUM(D32:D35))</f>
        <v>26</v>
      </c>
      <c r="E36" s="163">
        <f>IF(SUM(E32:E35)=0,"",SUM(E32:E35))</f>
        <v>1</v>
      </c>
      <c r="F36" s="163">
        <f>IF(SUM(F32:F35)=0,"",SUM(F32:F35))</f>
        <v>22</v>
      </c>
      <c r="G36" s="163">
        <f>IF(SUM(G32:G35)=0,"",SUM(G32:G35))</f>
        <v>49</v>
      </c>
    </row>
    <row r="37" spans="2:7" ht="12.15" customHeight="1">
      <c r="B37" s="164"/>
      <c r="C37" s="164"/>
      <c r="D37" s="165"/>
      <c r="E37" s="165"/>
      <c r="F37" s="165"/>
      <c r="G37" s="165"/>
    </row>
  </sheetData>
  <mergeCells count="23">
    <mergeCell ref="D30:F30"/>
    <mergeCell ref="G30:G31"/>
    <mergeCell ref="B36:C36"/>
    <mergeCell ref="D17:H17"/>
    <mergeCell ref="C19:C20"/>
    <mergeCell ref="C21:C22"/>
    <mergeCell ref="C23:C24"/>
    <mergeCell ref="C25:C26"/>
    <mergeCell ref="B17:B18"/>
    <mergeCell ref="C17:C18"/>
    <mergeCell ref="B27:B28"/>
    <mergeCell ref="B30:B31"/>
    <mergeCell ref="C30:C31"/>
    <mergeCell ref="B32:B35"/>
    <mergeCell ref="D3:H3"/>
    <mergeCell ref="C3:C4"/>
    <mergeCell ref="B3:B4"/>
    <mergeCell ref="B13:B14"/>
    <mergeCell ref="C5:C6"/>
    <mergeCell ref="C7:C8"/>
    <mergeCell ref="C9:C10"/>
    <mergeCell ref="C11:C12"/>
    <mergeCell ref="B5:B12"/>
  </mergeCells>
  <phoneticPr fontId="5"/>
  <conditionalFormatting sqref="G5">
    <cfRule type="colorScale" priority="1">
      <colorScale>
        <cfvo type="min"/>
        <cfvo type="max"/>
        <color rgb="FFFF7128"/>
        <color rgb="FFFFEF9C"/>
      </colorScale>
    </cfRule>
  </conditionalFormatting>
  <conditionalFormatting sqref="G19">
    <cfRule type="colorScale" priority="3">
      <colorScale>
        <cfvo type="min"/>
        <cfvo type="max"/>
        <color rgb="FFFF7128"/>
        <color rgb="FFFFEF9C"/>
      </colorScale>
    </cfRule>
  </conditionalFormatting>
  <dataValidations xWindow="930" yWindow="603" count="9">
    <dataValidation type="list" allowBlank="1" showInputMessage="1" showErrorMessage="1" sqref="G19:G26 G5:G12" xr:uid="{00000000-0002-0000-0900-000000000000}">
      <formula1>$C$13:$C$14</formula1>
    </dataValidation>
    <dataValidation allowBlank="1" showInputMessage="1" showErrorMessage="1" prompt="水準点数は数値だけをご記入ください。_x000a__x000a_" sqref="F19:F26 F5:F12" xr:uid="{00000000-0002-0000-0900-000001000000}"/>
    <dataValidation allowBlank="1" showInputMessage="1" showErrorMessage="1" prompt="測量距離は数値だけをご記入ください。_x000a_" sqref="D19:D26 D5:D12" xr:uid="{00000000-0002-0000-0900-000002000000}"/>
    <dataValidation allowBlank="1" showInputMessage="1" showErrorMessage="1" prompt="測量面積は数値だけをご記入ください。_x000a__x000a__x000a_" sqref="E19:E26 E5:E12"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5:F35"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4"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3:F33"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4:F34"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2:F32"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69"/>
  <sheetViews>
    <sheetView showGridLines="0" zoomScale="70" zoomScaleNormal="70" zoomScaleSheetLayoutView="90" workbookViewId="0">
      <pane xSplit="2" ySplit="5" topLeftCell="C29" activePane="bottomRight" state="frozen"/>
      <selection activeCell="F6" sqref="F6"/>
      <selection pane="topRight" activeCell="F6" sqref="F6"/>
      <selection pane="bottomLeft" activeCell="F6" sqref="F6"/>
      <selection pane="bottomRight" activeCell="B2" sqref="B2"/>
    </sheetView>
  </sheetViews>
  <sheetFormatPr defaultColWidth="9" defaultRowHeight="14.5" outlineLevelRow="1"/>
  <cols>
    <col min="1" max="1" width="8.6328125" style="10" hidden="1" customWidth="1"/>
    <col min="2" max="2" width="7.36328125" style="79" customWidth="1"/>
    <col min="3" max="3" width="5.90625" style="166" customWidth="1"/>
    <col min="4" max="4" width="11.36328125" style="79" customWidth="1"/>
    <col min="5" max="5" width="8.453125" style="167" customWidth="1"/>
    <col min="6" max="6" width="6.6328125" style="79" customWidth="1"/>
    <col min="7" max="7" width="10.7265625" style="79" customWidth="1"/>
    <col min="8" max="8" width="8.453125" style="167" customWidth="1"/>
    <col min="9" max="9" width="6.6328125" style="79" customWidth="1"/>
    <col min="10" max="10" width="10.7265625" style="79" customWidth="1"/>
    <col min="11" max="11" width="8.453125" style="167" customWidth="1"/>
    <col min="12" max="12" width="6.6328125" style="79" customWidth="1"/>
    <col min="13" max="13" width="10.7265625" style="79" customWidth="1"/>
    <col min="14" max="14" width="8.453125" style="167" customWidth="1"/>
    <col min="15" max="15" width="6.6328125" style="79" customWidth="1"/>
    <col min="16" max="16" width="8.453125" style="79" customWidth="1"/>
    <col min="17" max="17" width="8.453125" style="167" customWidth="1"/>
    <col min="18" max="18" width="6.6328125" style="79" customWidth="1"/>
    <col min="19" max="19" width="8.453125" style="79" customWidth="1"/>
    <col min="20" max="20" width="7.6328125" style="79" customWidth="1"/>
    <col min="21" max="27" width="5.6328125" style="79" customWidth="1"/>
    <col min="28" max="28" width="8" style="79" customWidth="1"/>
    <col min="29" max="31" width="5.6328125" style="79" customWidth="1"/>
    <col min="32" max="16384" width="9" style="79"/>
  </cols>
  <sheetData>
    <row r="1" spans="1:21" ht="17.5">
      <c r="B1" s="80" t="s">
        <v>352</v>
      </c>
    </row>
    <row r="2" spans="1:21">
      <c r="A2" s="10">
        <f>IF(COUNTA(E6:S10)&lt;&gt;0,1,2)</f>
        <v>1</v>
      </c>
      <c r="D2" s="78"/>
    </row>
    <row r="3" spans="1:21" ht="20" customHeight="1">
      <c r="B3" s="510" t="s">
        <v>225</v>
      </c>
      <c r="C3" s="517" t="s">
        <v>226</v>
      </c>
      <c r="D3" s="495" t="s">
        <v>63</v>
      </c>
      <c r="E3" s="168" t="s">
        <v>176</v>
      </c>
      <c r="F3" s="169"/>
      <c r="G3" s="170"/>
      <c r="H3" s="168" t="s">
        <v>221</v>
      </c>
      <c r="I3" s="169"/>
      <c r="J3" s="170"/>
      <c r="K3" s="168" t="s">
        <v>230</v>
      </c>
      <c r="L3" s="169"/>
      <c r="M3" s="170"/>
      <c r="N3" s="171" t="s">
        <v>334</v>
      </c>
      <c r="O3" s="169"/>
      <c r="P3" s="170"/>
      <c r="Q3" s="171" t="s">
        <v>344</v>
      </c>
      <c r="R3" s="171"/>
      <c r="S3" s="171"/>
    </row>
    <row r="4" spans="1:21" ht="25.5" customHeight="1">
      <c r="A4" s="10" t="s">
        <v>461</v>
      </c>
      <c r="B4" s="511"/>
      <c r="C4" s="517"/>
      <c r="D4" s="496"/>
      <c r="E4" s="172" t="s">
        <v>64</v>
      </c>
      <c r="F4" s="173" t="s">
        <v>264</v>
      </c>
      <c r="G4" s="174"/>
      <c r="H4" s="172" t="s">
        <v>65</v>
      </c>
      <c r="I4" s="173" t="s">
        <v>264</v>
      </c>
      <c r="J4" s="174"/>
      <c r="K4" s="172" t="s">
        <v>66</v>
      </c>
      <c r="L4" s="173" t="s">
        <v>264</v>
      </c>
      <c r="M4" s="174"/>
      <c r="N4" s="172" t="s">
        <v>67</v>
      </c>
      <c r="O4" s="173" t="s">
        <v>264</v>
      </c>
      <c r="P4" s="174"/>
      <c r="Q4" s="172" t="s">
        <v>64</v>
      </c>
      <c r="R4" s="173" t="s">
        <v>264</v>
      </c>
      <c r="S4" s="175"/>
    </row>
    <row r="5" spans="1:21" ht="27.75" customHeight="1">
      <c r="B5" s="512"/>
      <c r="C5" s="517"/>
      <c r="D5" s="497"/>
      <c r="E5" s="176" t="s">
        <v>68</v>
      </c>
      <c r="F5" s="177" t="s">
        <v>266</v>
      </c>
      <c r="G5" s="178" t="s">
        <v>223</v>
      </c>
      <c r="H5" s="176" t="s">
        <v>68</v>
      </c>
      <c r="I5" s="177" t="s">
        <v>265</v>
      </c>
      <c r="J5" s="178" t="s">
        <v>69</v>
      </c>
      <c r="K5" s="176" t="s">
        <v>68</v>
      </c>
      <c r="L5" s="177" t="s">
        <v>265</v>
      </c>
      <c r="M5" s="178" t="s">
        <v>69</v>
      </c>
      <c r="N5" s="176" t="s">
        <v>68</v>
      </c>
      <c r="O5" s="177" t="s">
        <v>265</v>
      </c>
      <c r="P5" s="178" t="s">
        <v>69</v>
      </c>
      <c r="Q5" s="176" t="s">
        <v>68</v>
      </c>
      <c r="R5" s="177" t="s">
        <v>265</v>
      </c>
      <c r="S5" s="178" t="s">
        <v>69</v>
      </c>
    </row>
    <row r="6" spans="1:21" ht="21.75" customHeight="1">
      <c r="B6" s="495" t="str">
        <f>ｼｰﾄ0!$C$3</f>
        <v>大阪平野</v>
      </c>
      <c r="C6" s="501" t="s">
        <v>537</v>
      </c>
      <c r="D6" s="179" t="s">
        <v>224</v>
      </c>
      <c r="E6" s="180">
        <v>5</v>
      </c>
      <c r="F6" s="181">
        <v>0.3</v>
      </c>
      <c r="G6" s="181">
        <v>0.1</v>
      </c>
      <c r="H6" s="180">
        <v>2</v>
      </c>
      <c r="I6" s="181">
        <v>0.08</v>
      </c>
      <c r="J6" s="181">
        <v>0</v>
      </c>
      <c r="K6" s="180">
        <v>2</v>
      </c>
      <c r="L6" s="181">
        <v>0.1</v>
      </c>
      <c r="M6" s="181">
        <v>0</v>
      </c>
      <c r="N6" s="180">
        <v>5</v>
      </c>
      <c r="O6" s="181">
        <v>0.248</v>
      </c>
      <c r="P6" s="181">
        <v>2.1458349999999999</v>
      </c>
      <c r="Q6" s="180">
        <v>5</v>
      </c>
      <c r="R6" s="181">
        <v>0.2</v>
      </c>
      <c r="S6" s="181">
        <v>0.1</v>
      </c>
    </row>
    <row r="7" spans="1:21" ht="21.75" customHeight="1">
      <c r="B7" s="496"/>
      <c r="C7" s="519"/>
      <c r="D7" s="179" t="s">
        <v>19</v>
      </c>
      <c r="E7" s="180" t="s">
        <v>536</v>
      </c>
      <c r="F7" s="181" t="s">
        <v>536</v>
      </c>
      <c r="G7" s="181" t="s">
        <v>536</v>
      </c>
      <c r="H7" s="180">
        <v>1</v>
      </c>
      <c r="I7" s="181">
        <v>0.08</v>
      </c>
      <c r="J7" s="181">
        <v>0.02</v>
      </c>
      <c r="K7" s="180">
        <v>1</v>
      </c>
      <c r="L7" s="181">
        <v>0.02</v>
      </c>
      <c r="M7" s="181">
        <v>0.01</v>
      </c>
      <c r="N7" s="180">
        <v>1</v>
      </c>
      <c r="O7" s="181">
        <v>0</v>
      </c>
      <c r="P7" s="181">
        <v>0</v>
      </c>
      <c r="Q7" s="180">
        <v>1</v>
      </c>
      <c r="R7" s="181">
        <v>0.1</v>
      </c>
      <c r="S7" s="181">
        <v>0</v>
      </c>
    </row>
    <row r="8" spans="1:21" ht="21.75" customHeight="1">
      <c r="B8" s="496"/>
      <c r="C8" s="519"/>
      <c r="D8" s="179" t="s">
        <v>18</v>
      </c>
      <c r="E8" s="180">
        <v>62</v>
      </c>
      <c r="F8" s="181">
        <v>6.4</v>
      </c>
      <c r="G8" s="181">
        <v>2.2999999999999998</v>
      </c>
      <c r="H8" s="180">
        <v>62</v>
      </c>
      <c r="I8" s="181">
        <v>6.6</v>
      </c>
      <c r="J8" s="181">
        <v>2.4</v>
      </c>
      <c r="K8" s="180">
        <v>60</v>
      </c>
      <c r="L8" s="181">
        <v>4.9000000000000004</v>
      </c>
      <c r="M8" s="181">
        <v>1.8</v>
      </c>
      <c r="N8" s="180">
        <v>58</v>
      </c>
      <c r="O8" s="181">
        <v>5.2</v>
      </c>
      <c r="P8" s="181">
        <v>1.9</v>
      </c>
      <c r="Q8" s="180">
        <v>46</v>
      </c>
      <c r="R8" s="181">
        <v>5.5</v>
      </c>
      <c r="S8" s="181">
        <v>2</v>
      </c>
      <c r="U8" s="182"/>
    </row>
    <row r="9" spans="1:21" ht="21.75" customHeight="1">
      <c r="B9" s="496"/>
      <c r="C9" s="519"/>
      <c r="D9" s="179" t="s">
        <v>199</v>
      </c>
      <c r="E9" s="180">
        <v>244</v>
      </c>
      <c r="F9" s="181">
        <v>1.4</v>
      </c>
      <c r="G9" s="181">
        <v>0.5</v>
      </c>
      <c r="H9" s="180">
        <v>277</v>
      </c>
      <c r="I9" s="181">
        <v>1.6</v>
      </c>
      <c r="J9" s="181">
        <v>0.6</v>
      </c>
      <c r="K9" s="180">
        <v>277</v>
      </c>
      <c r="L9" s="181">
        <v>1.6</v>
      </c>
      <c r="M9" s="181">
        <v>0.6</v>
      </c>
      <c r="N9" s="180">
        <v>272</v>
      </c>
      <c r="O9" s="181">
        <v>1.5720000000000001</v>
      </c>
      <c r="P9" s="181">
        <v>0.57377999999999996</v>
      </c>
      <c r="Q9" s="180">
        <v>236</v>
      </c>
      <c r="R9" s="181">
        <v>1.5</v>
      </c>
      <c r="S9" s="181">
        <v>0.5</v>
      </c>
    </row>
    <row r="10" spans="1:21" ht="21.75" customHeight="1">
      <c r="B10" s="496"/>
      <c r="C10" s="519"/>
      <c r="D10" s="64" t="s">
        <v>51</v>
      </c>
      <c r="E10" s="180">
        <v>113</v>
      </c>
      <c r="F10" s="181">
        <v>5.8</v>
      </c>
      <c r="G10" s="181">
        <v>2.1</v>
      </c>
      <c r="H10" s="180">
        <v>115</v>
      </c>
      <c r="I10" s="181">
        <v>6.3</v>
      </c>
      <c r="J10" s="181">
        <v>2.2999999999999998</v>
      </c>
      <c r="K10" s="180">
        <v>115</v>
      </c>
      <c r="L10" s="181">
        <v>6.3</v>
      </c>
      <c r="M10" s="181">
        <v>2.2999999999999998</v>
      </c>
      <c r="N10" s="180">
        <v>99</v>
      </c>
      <c r="O10" s="181">
        <v>4.0590000000000002</v>
      </c>
      <c r="P10" s="181">
        <v>1.481535</v>
      </c>
      <c r="Q10" s="180">
        <v>95</v>
      </c>
      <c r="R10" s="181">
        <v>4.4000000000000004</v>
      </c>
      <c r="S10" s="181">
        <v>1.6</v>
      </c>
    </row>
    <row r="11" spans="1:21" ht="26.4" customHeight="1">
      <c r="B11" s="497"/>
      <c r="C11" s="520"/>
      <c r="D11" s="64" t="s">
        <v>246</v>
      </c>
      <c r="E11" s="183">
        <f t="shared" ref="E11:G11" si="0">IF(COUNT(E6:E10)&gt;=1,SUM(E6:E10),"")</f>
        <v>424</v>
      </c>
      <c r="F11" s="184">
        <f t="shared" ref="F11" si="1">IF(COUNT(F6:F10)&gt;=1,SUM(F6:F10),"")</f>
        <v>13.899999999999999</v>
      </c>
      <c r="G11" s="184">
        <f t="shared" si="0"/>
        <v>5</v>
      </c>
      <c r="H11" s="183">
        <f t="shared" ref="H11:J11" si="2">IF(COUNT(H6:H10)&gt;=1,SUM(H6:H10),"")</f>
        <v>457</v>
      </c>
      <c r="I11" s="185">
        <f t="shared" ref="I11" si="3">IF(COUNT(I6:I10)&gt;=1,SUM(I6:I10),"")</f>
        <v>14.66</v>
      </c>
      <c r="J11" s="185">
        <f t="shared" si="2"/>
        <v>5.32</v>
      </c>
      <c r="K11" s="183">
        <f t="shared" ref="K11:M11" si="4">IF(COUNT(K6:K10)&gt;=1,SUM(K6:K10),"")</f>
        <v>455</v>
      </c>
      <c r="L11" s="184">
        <f t="shared" ref="L11" si="5">IF(COUNT(L6:L10)&gt;=1,SUM(L6:L10),"")</f>
        <v>12.920000000000002</v>
      </c>
      <c r="M11" s="184">
        <f t="shared" si="4"/>
        <v>4.71</v>
      </c>
      <c r="N11" s="183">
        <f t="shared" ref="N11:S11" si="6">IF(COUNT(N6:N10)&gt;=1,SUM(N6:N10),"")</f>
        <v>435</v>
      </c>
      <c r="O11" s="184">
        <f t="shared" ref="O11" si="7">IF(COUNT(O6:O10)&gt;=1,SUM(O6:O10),"")</f>
        <v>11.079000000000001</v>
      </c>
      <c r="P11" s="184">
        <f t="shared" si="6"/>
        <v>6.1011500000000005</v>
      </c>
      <c r="Q11" s="183">
        <f t="shared" si="6"/>
        <v>383</v>
      </c>
      <c r="R11" s="184">
        <f t="shared" ref="R11" si="8">IF(COUNT(R6:R10)&gt;=1,SUM(R6:R10),"")</f>
        <v>11.7</v>
      </c>
      <c r="S11" s="184">
        <f t="shared" si="6"/>
        <v>4.2</v>
      </c>
    </row>
    <row r="12" spans="1:21" ht="21.75" customHeight="1">
      <c r="B12" s="495" t="str">
        <f>ｼｰﾄ0!$C$3</f>
        <v>大阪平野</v>
      </c>
      <c r="C12" s="498" t="s">
        <v>538</v>
      </c>
      <c r="D12" s="179" t="s">
        <v>198</v>
      </c>
      <c r="E12" s="186">
        <v>96</v>
      </c>
      <c r="F12" s="181">
        <v>15.2</v>
      </c>
      <c r="G12" s="181">
        <v>5.6</v>
      </c>
      <c r="H12" s="186">
        <v>96</v>
      </c>
      <c r="I12" s="181">
        <v>15.4</v>
      </c>
      <c r="J12" s="181">
        <v>5.6</v>
      </c>
      <c r="K12" s="186">
        <v>96</v>
      </c>
      <c r="L12" s="181">
        <v>15.4</v>
      </c>
      <c r="M12" s="181">
        <v>5.6</v>
      </c>
      <c r="N12" s="186">
        <v>95</v>
      </c>
      <c r="O12" s="181">
        <v>15.55</v>
      </c>
      <c r="P12" s="181">
        <v>5.6757499999999999</v>
      </c>
      <c r="Q12" s="187">
        <v>96</v>
      </c>
      <c r="R12" s="181">
        <v>13.9</v>
      </c>
      <c r="S12" s="181">
        <v>5.0999999999999996</v>
      </c>
    </row>
    <row r="13" spans="1:21" ht="21.75" customHeight="1">
      <c r="B13" s="496"/>
      <c r="C13" s="499"/>
      <c r="D13" s="179" t="s">
        <v>19</v>
      </c>
      <c r="E13" s="186" t="s">
        <v>536</v>
      </c>
      <c r="F13" s="181" t="s">
        <v>536</v>
      </c>
      <c r="G13" s="181" t="s">
        <v>536</v>
      </c>
      <c r="H13" s="186" t="s">
        <v>536</v>
      </c>
      <c r="I13" s="181" t="s">
        <v>536</v>
      </c>
      <c r="J13" s="181" t="s">
        <v>536</v>
      </c>
      <c r="K13" s="186" t="s">
        <v>536</v>
      </c>
      <c r="L13" s="181" t="s">
        <v>536</v>
      </c>
      <c r="M13" s="181" t="s">
        <v>536</v>
      </c>
      <c r="N13" s="186" t="s">
        <v>536</v>
      </c>
      <c r="O13" s="181" t="s">
        <v>536</v>
      </c>
      <c r="P13" s="181" t="s">
        <v>536</v>
      </c>
      <c r="Q13" s="187" t="s">
        <v>536</v>
      </c>
      <c r="R13" s="181" t="s">
        <v>536</v>
      </c>
      <c r="S13" s="181" t="s">
        <v>536</v>
      </c>
    </row>
    <row r="14" spans="1:21" ht="21.75" customHeight="1">
      <c r="B14" s="496"/>
      <c r="C14" s="499"/>
      <c r="D14" s="179" t="s">
        <v>18</v>
      </c>
      <c r="E14" s="186">
        <v>63</v>
      </c>
      <c r="F14" s="181">
        <v>76.8</v>
      </c>
      <c r="G14" s="181">
        <v>28</v>
      </c>
      <c r="H14" s="186">
        <v>63</v>
      </c>
      <c r="I14" s="181">
        <v>72.5</v>
      </c>
      <c r="J14" s="181">
        <v>26.5</v>
      </c>
      <c r="K14" s="186">
        <v>63</v>
      </c>
      <c r="L14" s="181">
        <v>72.5</v>
      </c>
      <c r="M14" s="181">
        <v>26.5</v>
      </c>
      <c r="N14" s="186">
        <v>63</v>
      </c>
      <c r="O14" s="181">
        <v>72.150000000000006</v>
      </c>
      <c r="P14" s="181">
        <v>26.33475</v>
      </c>
      <c r="Q14" s="187">
        <v>48</v>
      </c>
      <c r="R14" s="181">
        <v>62</v>
      </c>
      <c r="S14" s="181">
        <v>22.6</v>
      </c>
    </row>
    <row r="15" spans="1:21" ht="21.75" customHeight="1">
      <c r="B15" s="496"/>
      <c r="C15" s="499"/>
      <c r="D15" s="179" t="s">
        <v>199</v>
      </c>
      <c r="E15" s="186">
        <v>5</v>
      </c>
      <c r="F15" s="181">
        <v>1.1000000000000001</v>
      </c>
      <c r="G15" s="181">
        <v>0.4</v>
      </c>
      <c r="H15" s="186">
        <v>27</v>
      </c>
      <c r="I15" s="181">
        <v>6</v>
      </c>
      <c r="J15" s="181">
        <v>2.2000000000000002</v>
      </c>
      <c r="K15" s="186">
        <v>27</v>
      </c>
      <c r="L15" s="181">
        <v>6</v>
      </c>
      <c r="M15" s="181">
        <v>2.2000000000000002</v>
      </c>
      <c r="N15" s="186">
        <v>18</v>
      </c>
      <c r="O15" s="181">
        <v>4.3559999999999999</v>
      </c>
      <c r="P15" s="181">
        <v>1.5899399999999999</v>
      </c>
      <c r="Q15" s="187">
        <v>25</v>
      </c>
      <c r="R15" s="181">
        <v>5.8</v>
      </c>
      <c r="S15" s="181">
        <v>2.1</v>
      </c>
    </row>
    <row r="16" spans="1:21" ht="21.75" customHeight="1">
      <c r="B16" s="496"/>
      <c r="C16" s="499"/>
      <c r="D16" s="64" t="s">
        <v>51</v>
      </c>
      <c r="E16" s="186">
        <v>252</v>
      </c>
      <c r="F16" s="181">
        <v>12.9</v>
      </c>
      <c r="G16" s="181">
        <v>4.7</v>
      </c>
      <c r="H16" s="186">
        <v>247</v>
      </c>
      <c r="I16" s="181">
        <v>11.1</v>
      </c>
      <c r="J16" s="181">
        <v>4</v>
      </c>
      <c r="K16" s="186">
        <v>247</v>
      </c>
      <c r="L16" s="181">
        <v>11.1</v>
      </c>
      <c r="M16" s="181">
        <v>4</v>
      </c>
      <c r="N16" s="186">
        <v>251</v>
      </c>
      <c r="O16" s="181">
        <v>11.773999999999999</v>
      </c>
      <c r="P16" s="181">
        <v>4.2975099999999999</v>
      </c>
      <c r="Q16" s="187">
        <v>255</v>
      </c>
      <c r="R16" s="181">
        <v>12.5</v>
      </c>
      <c r="S16" s="181">
        <v>4.5999999999999996</v>
      </c>
    </row>
    <row r="17" spans="2:19" ht="26.4" customHeight="1">
      <c r="B17" s="497"/>
      <c r="C17" s="500"/>
      <c r="D17" s="64" t="s">
        <v>247</v>
      </c>
      <c r="E17" s="183">
        <f t="shared" ref="E17:G17" si="9">IF(COUNT(E12:E16)&gt;=1,SUM(E12:E16),"")</f>
        <v>416</v>
      </c>
      <c r="F17" s="184">
        <f t="shared" ref="F17" si="10">IF(COUNT(F12:F16)&gt;=1,SUM(F12:F16),"")</f>
        <v>106</v>
      </c>
      <c r="G17" s="184">
        <f t="shared" si="9"/>
        <v>38.700000000000003</v>
      </c>
      <c r="H17" s="183">
        <f t="shared" ref="H17:S17" si="11">IF(COUNT(H12:H16)&gt;=1,SUM(H12:H16),"")</f>
        <v>433</v>
      </c>
      <c r="I17" s="185">
        <f t="shared" si="11"/>
        <v>105</v>
      </c>
      <c r="J17" s="185">
        <f t="shared" si="11"/>
        <v>38.300000000000004</v>
      </c>
      <c r="K17" s="183">
        <f t="shared" si="11"/>
        <v>433</v>
      </c>
      <c r="L17" s="184">
        <f t="shared" si="11"/>
        <v>105</v>
      </c>
      <c r="M17" s="184">
        <f t="shared" si="11"/>
        <v>38.300000000000004</v>
      </c>
      <c r="N17" s="183">
        <f t="shared" si="11"/>
        <v>427</v>
      </c>
      <c r="O17" s="184">
        <f t="shared" si="11"/>
        <v>103.83</v>
      </c>
      <c r="P17" s="184">
        <f t="shared" si="11"/>
        <v>37.897950000000002</v>
      </c>
      <c r="Q17" s="183">
        <f t="shared" si="11"/>
        <v>424</v>
      </c>
      <c r="R17" s="184">
        <f t="shared" si="11"/>
        <v>94.2</v>
      </c>
      <c r="S17" s="184">
        <f t="shared" si="11"/>
        <v>34.400000000000006</v>
      </c>
    </row>
    <row r="18" spans="2:19" ht="21.75" customHeight="1">
      <c r="B18" s="495" t="str">
        <f>ｼｰﾄ0!$C$3</f>
        <v>大阪平野</v>
      </c>
      <c r="C18" s="501" t="s">
        <v>539</v>
      </c>
      <c r="D18" s="179" t="s">
        <v>198</v>
      </c>
      <c r="E18" s="186">
        <v>91</v>
      </c>
      <c r="F18" s="188">
        <v>10.3</v>
      </c>
      <c r="G18" s="188">
        <v>3.8</v>
      </c>
      <c r="H18" s="186">
        <v>89</v>
      </c>
      <c r="I18" s="188">
        <v>9.6999999999999993</v>
      </c>
      <c r="J18" s="188">
        <v>3.5</v>
      </c>
      <c r="K18" s="186">
        <v>89</v>
      </c>
      <c r="L18" s="188">
        <v>9.6999999999999993</v>
      </c>
      <c r="M18" s="188">
        <v>3.5</v>
      </c>
      <c r="N18" s="187">
        <v>91</v>
      </c>
      <c r="O18" s="188">
        <f>9606/1000</f>
        <v>9.6059999999999999</v>
      </c>
      <c r="P18" s="188">
        <f>9606*365/1000000</f>
        <v>3.5061900000000001</v>
      </c>
      <c r="Q18" s="187">
        <v>96</v>
      </c>
      <c r="R18" s="188">
        <v>10.4</v>
      </c>
      <c r="S18" s="188">
        <v>3.8</v>
      </c>
    </row>
    <row r="19" spans="2:19" ht="21.75" customHeight="1">
      <c r="B19" s="496"/>
      <c r="C19" s="502"/>
      <c r="D19" s="179" t="s">
        <v>19</v>
      </c>
      <c r="E19" s="186" t="s">
        <v>536</v>
      </c>
      <c r="F19" s="188" t="s">
        <v>536</v>
      </c>
      <c r="G19" s="188" t="s">
        <v>536</v>
      </c>
      <c r="H19" s="186" t="s">
        <v>536</v>
      </c>
      <c r="I19" s="188" t="s">
        <v>536</v>
      </c>
      <c r="J19" s="188" t="s">
        <v>536</v>
      </c>
      <c r="K19" s="186" t="s">
        <v>536</v>
      </c>
      <c r="L19" s="188" t="s">
        <v>536</v>
      </c>
      <c r="M19" s="188" t="s">
        <v>536</v>
      </c>
      <c r="N19" s="186" t="s">
        <v>536</v>
      </c>
      <c r="O19" s="188" t="s">
        <v>536</v>
      </c>
      <c r="P19" s="188" t="s">
        <v>536</v>
      </c>
      <c r="Q19" s="186" t="s">
        <v>536</v>
      </c>
      <c r="R19" s="188" t="s">
        <v>536</v>
      </c>
      <c r="S19" s="188" t="s">
        <v>536</v>
      </c>
    </row>
    <row r="20" spans="2:19" ht="21.75" customHeight="1">
      <c r="B20" s="496"/>
      <c r="C20" s="502"/>
      <c r="D20" s="179" t="s">
        <v>18</v>
      </c>
      <c r="E20" s="186">
        <v>27</v>
      </c>
      <c r="F20" s="188">
        <v>31.6</v>
      </c>
      <c r="G20" s="188">
        <v>11.5</v>
      </c>
      <c r="H20" s="186">
        <v>29</v>
      </c>
      <c r="I20" s="188">
        <v>31.8</v>
      </c>
      <c r="J20" s="188">
        <v>11.6</v>
      </c>
      <c r="K20" s="186">
        <v>29</v>
      </c>
      <c r="L20" s="188">
        <v>31.8</v>
      </c>
      <c r="M20" s="188">
        <v>11.6</v>
      </c>
      <c r="N20" s="187">
        <v>29</v>
      </c>
      <c r="O20" s="188">
        <f>31248/1000</f>
        <v>31.248000000000001</v>
      </c>
      <c r="P20" s="188">
        <f>31248*365/1000000</f>
        <v>11.405519999999999</v>
      </c>
      <c r="Q20" s="187">
        <v>30</v>
      </c>
      <c r="R20" s="188">
        <v>32.9</v>
      </c>
      <c r="S20" s="188">
        <v>12</v>
      </c>
    </row>
    <row r="21" spans="2:19" ht="21.75" customHeight="1">
      <c r="B21" s="496"/>
      <c r="C21" s="502"/>
      <c r="D21" s="179" t="s">
        <v>199</v>
      </c>
      <c r="E21" s="186">
        <v>67</v>
      </c>
      <c r="F21" s="188">
        <v>2.2999999999999998</v>
      </c>
      <c r="G21" s="188">
        <v>0.9</v>
      </c>
      <c r="H21" s="186">
        <v>70</v>
      </c>
      <c r="I21" s="188">
        <v>2</v>
      </c>
      <c r="J21" s="188">
        <v>0.7</v>
      </c>
      <c r="K21" s="186">
        <v>7</v>
      </c>
      <c r="L21" s="188">
        <v>2</v>
      </c>
      <c r="M21" s="188">
        <v>0.7</v>
      </c>
      <c r="N21" s="187">
        <v>63</v>
      </c>
      <c r="O21" s="188">
        <f>1623/1000</f>
        <v>1.623</v>
      </c>
      <c r="P21" s="188">
        <f>1623*365/1000000</f>
        <v>0.592395</v>
      </c>
      <c r="Q21" s="187">
        <v>59</v>
      </c>
      <c r="R21" s="188">
        <v>3.5</v>
      </c>
      <c r="S21" s="188">
        <v>1.3</v>
      </c>
    </row>
    <row r="22" spans="2:19" ht="21.75" customHeight="1">
      <c r="B22" s="496"/>
      <c r="C22" s="502"/>
      <c r="D22" s="64" t="s">
        <v>51</v>
      </c>
      <c r="E22" s="186">
        <v>95</v>
      </c>
      <c r="F22" s="188">
        <v>8.6999999999999993</v>
      </c>
      <c r="G22" s="188">
        <v>3.2</v>
      </c>
      <c r="H22" s="186">
        <v>110</v>
      </c>
      <c r="I22" s="188">
        <v>8.6</v>
      </c>
      <c r="J22" s="188">
        <v>3.1</v>
      </c>
      <c r="K22" s="186">
        <v>110</v>
      </c>
      <c r="L22" s="188">
        <v>8.6</v>
      </c>
      <c r="M22" s="188">
        <v>3.1</v>
      </c>
      <c r="N22" s="187">
        <f>(18+85)</f>
        <v>103</v>
      </c>
      <c r="O22" s="188">
        <f>(2866+5607)/1000</f>
        <v>8.4730000000000008</v>
      </c>
      <c r="P22" s="188">
        <f>(2866+5607)*365/1000000</f>
        <v>3.0926450000000001</v>
      </c>
      <c r="Q22" s="187">
        <v>100</v>
      </c>
      <c r="R22" s="188">
        <v>7.2</v>
      </c>
      <c r="S22" s="188">
        <v>2.6</v>
      </c>
    </row>
    <row r="23" spans="2:19" ht="26.4" customHeight="1">
      <c r="B23" s="497"/>
      <c r="C23" s="513"/>
      <c r="D23" s="64" t="s">
        <v>248</v>
      </c>
      <c r="E23" s="187">
        <f t="shared" ref="E23:G23" si="12">IF(COUNT(E18:E22)&gt;=1,SUM(E18:E22),"")</f>
        <v>280</v>
      </c>
      <c r="F23" s="188">
        <f t="shared" ref="F23" si="13">IF(COUNT(F18:F22)&gt;=1,SUM(F18:F22),"")</f>
        <v>52.900000000000006</v>
      </c>
      <c r="G23" s="188">
        <f t="shared" si="12"/>
        <v>19.399999999999999</v>
      </c>
      <c r="H23" s="187">
        <f t="shared" ref="H23:S23" si="14">IF(COUNT(H18:H22)&gt;=1,SUM(H18:H22),"")</f>
        <v>298</v>
      </c>
      <c r="I23" s="189">
        <f t="shared" si="14"/>
        <v>52.1</v>
      </c>
      <c r="J23" s="189">
        <f t="shared" si="14"/>
        <v>18.899999999999999</v>
      </c>
      <c r="K23" s="187">
        <f t="shared" si="14"/>
        <v>235</v>
      </c>
      <c r="L23" s="188">
        <f t="shared" si="14"/>
        <v>52.1</v>
      </c>
      <c r="M23" s="188">
        <f t="shared" si="14"/>
        <v>18.899999999999999</v>
      </c>
      <c r="N23" s="187">
        <f t="shared" si="14"/>
        <v>286</v>
      </c>
      <c r="O23" s="188">
        <f t="shared" si="14"/>
        <v>50.949999999999996</v>
      </c>
      <c r="P23" s="188">
        <f t="shared" si="14"/>
        <v>18.59675</v>
      </c>
      <c r="Q23" s="187">
        <f t="shared" si="14"/>
        <v>285</v>
      </c>
      <c r="R23" s="188">
        <f t="shared" si="14"/>
        <v>54</v>
      </c>
      <c r="S23" s="188">
        <f t="shared" si="14"/>
        <v>19.700000000000003</v>
      </c>
    </row>
    <row r="24" spans="2:19" ht="22.65" customHeight="1">
      <c r="B24" s="495" t="str">
        <f>ｼｰﾄ0!$C$3</f>
        <v>大阪平野</v>
      </c>
      <c r="C24" s="501" t="s">
        <v>540</v>
      </c>
      <c r="D24" s="179" t="s">
        <v>198</v>
      </c>
      <c r="E24" s="186">
        <v>15</v>
      </c>
      <c r="F24" s="188">
        <v>1.6</v>
      </c>
      <c r="G24" s="188">
        <v>0.6</v>
      </c>
      <c r="H24" s="186">
        <v>11</v>
      </c>
      <c r="I24" s="188">
        <v>1.4</v>
      </c>
      <c r="J24" s="188">
        <v>0.5</v>
      </c>
      <c r="K24" s="186">
        <v>11</v>
      </c>
      <c r="L24" s="188">
        <v>1.4</v>
      </c>
      <c r="M24" s="188">
        <v>0.5</v>
      </c>
      <c r="N24" s="186">
        <v>14</v>
      </c>
      <c r="O24" s="188">
        <v>1.42</v>
      </c>
      <c r="P24" s="188">
        <v>0.51829999999999998</v>
      </c>
      <c r="Q24" s="187">
        <v>11</v>
      </c>
      <c r="R24" s="188">
        <v>1.4</v>
      </c>
      <c r="S24" s="188">
        <v>0.5</v>
      </c>
    </row>
    <row r="25" spans="2:19" ht="22.65" customHeight="1">
      <c r="B25" s="496"/>
      <c r="C25" s="502"/>
      <c r="D25" s="179" t="s">
        <v>19</v>
      </c>
      <c r="E25" s="186" t="s">
        <v>536</v>
      </c>
      <c r="F25" s="188" t="s">
        <v>536</v>
      </c>
      <c r="G25" s="188" t="s">
        <v>536</v>
      </c>
      <c r="H25" s="186" t="s">
        <v>536</v>
      </c>
      <c r="I25" s="188" t="s">
        <v>536</v>
      </c>
      <c r="J25" s="188" t="s">
        <v>536</v>
      </c>
      <c r="K25" s="186" t="s">
        <v>536</v>
      </c>
      <c r="L25" s="188" t="s">
        <v>536</v>
      </c>
      <c r="M25" s="188" t="s">
        <v>536</v>
      </c>
      <c r="N25" s="186" t="s">
        <v>536</v>
      </c>
      <c r="O25" s="188" t="s">
        <v>536</v>
      </c>
      <c r="P25" s="188" t="s">
        <v>536</v>
      </c>
      <c r="Q25" s="186" t="s">
        <v>536</v>
      </c>
      <c r="R25" s="188" t="s">
        <v>536</v>
      </c>
      <c r="S25" s="188" t="s">
        <v>536</v>
      </c>
    </row>
    <row r="26" spans="2:19" ht="22.65" customHeight="1">
      <c r="B26" s="496"/>
      <c r="C26" s="502"/>
      <c r="D26" s="179" t="s">
        <v>18</v>
      </c>
      <c r="E26" s="186">
        <v>21</v>
      </c>
      <c r="F26" s="188">
        <v>23.3</v>
      </c>
      <c r="G26" s="188">
        <v>8.5</v>
      </c>
      <c r="H26" s="186">
        <v>21</v>
      </c>
      <c r="I26" s="188">
        <v>19.7</v>
      </c>
      <c r="J26" s="188">
        <v>7.2</v>
      </c>
      <c r="K26" s="186">
        <v>21</v>
      </c>
      <c r="L26" s="188">
        <v>19.7</v>
      </c>
      <c r="M26" s="188">
        <v>7.2</v>
      </c>
      <c r="N26" s="186">
        <v>13</v>
      </c>
      <c r="O26" s="188">
        <v>17.616</v>
      </c>
      <c r="P26" s="188">
        <v>6.4298400000000004</v>
      </c>
      <c r="Q26" s="187">
        <v>5</v>
      </c>
      <c r="R26" s="188">
        <v>13.6</v>
      </c>
      <c r="S26" s="188">
        <v>5</v>
      </c>
    </row>
    <row r="27" spans="2:19" ht="22.65" customHeight="1">
      <c r="B27" s="496"/>
      <c r="C27" s="502"/>
      <c r="D27" s="179" t="s">
        <v>199</v>
      </c>
      <c r="E27" s="186">
        <v>19</v>
      </c>
      <c r="F27" s="188">
        <v>0.8</v>
      </c>
      <c r="G27" s="188">
        <v>0.3</v>
      </c>
      <c r="H27" s="186">
        <v>17</v>
      </c>
      <c r="I27" s="188">
        <v>0.4</v>
      </c>
      <c r="J27" s="188">
        <v>0.2</v>
      </c>
      <c r="K27" s="186">
        <v>17</v>
      </c>
      <c r="L27" s="188">
        <v>0.4</v>
      </c>
      <c r="M27" s="188">
        <v>0.2</v>
      </c>
      <c r="N27" s="186">
        <v>18</v>
      </c>
      <c r="O27" s="188">
        <v>0.72</v>
      </c>
      <c r="P27" s="188">
        <v>0.26279999999999998</v>
      </c>
      <c r="Q27" s="187">
        <v>17</v>
      </c>
      <c r="R27" s="188">
        <v>0.7</v>
      </c>
      <c r="S27" s="188">
        <v>0.3</v>
      </c>
    </row>
    <row r="28" spans="2:19" ht="22.65" customHeight="1">
      <c r="B28" s="496"/>
      <c r="C28" s="502"/>
      <c r="D28" s="64" t="s">
        <v>51</v>
      </c>
      <c r="E28" s="186">
        <v>31</v>
      </c>
      <c r="F28" s="188">
        <v>2.1</v>
      </c>
      <c r="G28" s="188">
        <v>0.8</v>
      </c>
      <c r="H28" s="186">
        <v>30</v>
      </c>
      <c r="I28" s="188">
        <v>2.5</v>
      </c>
      <c r="J28" s="188">
        <v>0.9</v>
      </c>
      <c r="K28" s="186">
        <v>30</v>
      </c>
      <c r="L28" s="188">
        <v>2.5</v>
      </c>
      <c r="M28" s="188">
        <v>0.9</v>
      </c>
      <c r="N28" s="186">
        <v>25</v>
      </c>
      <c r="O28" s="188">
        <v>1.718</v>
      </c>
      <c r="P28" s="188">
        <v>0.62707000000000002</v>
      </c>
      <c r="Q28" s="187">
        <v>25</v>
      </c>
      <c r="R28" s="188">
        <v>2.1</v>
      </c>
      <c r="S28" s="188">
        <v>0.8</v>
      </c>
    </row>
    <row r="29" spans="2:19" ht="25.5" customHeight="1">
      <c r="B29" s="497"/>
      <c r="C29" s="513"/>
      <c r="D29" s="64" t="s">
        <v>249</v>
      </c>
      <c r="E29" s="187">
        <f t="shared" ref="E29:G29" si="15">IF(COUNT(E24:E28)&gt;=1,SUM(E24:E28),"")</f>
        <v>86</v>
      </c>
      <c r="F29" s="188">
        <f t="shared" ref="F29" si="16">IF(COUNT(F24:F28)&gt;=1,SUM(F24:F28),"")</f>
        <v>27.800000000000004</v>
      </c>
      <c r="G29" s="188">
        <f t="shared" si="15"/>
        <v>10.200000000000001</v>
      </c>
      <c r="H29" s="187">
        <f t="shared" ref="H29:S29" si="17">IF(COUNT(H24:H28)&gt;=1,SUM(H24:H28),"")</f>
        <v>79</v>
      </c>
      <c r="I29" s="189">
        <f t="shared" si="17"/>
        <v>23.999999999999996</v>
      </c>
      <c r="J29" s="189">
        <f t="shared" si="17"/>
        <v>8.8000000000000007</v>
      </c>
      <c r="K29" s="187">
        <f t="shared" si="17"/>
        <v>79</v>
      </c>
      <c r="L29" s="188">
        <f t="shared" si="17"/>
        <v>23.999999999999996</v>
      </c>
      <c r="M29" s="188">
        <f t="shared" si="17"/>
        <v>8.8000000000000007</v>
      </c>
      <c r="N29" s="187">
        <f t="shared" si="17"/>
        <v>70</v>
      </c>
      <c r="O29" s="188">
        <f t="shared" si="17"/>
        <v>21.474</v>
      </c>
      <c r="P29" s="188">
        <f t="shared" si="17"/>
        <v>7.8380100000000006</v>
      </c>
      <c r="Q29" s="187">
        <f t="shared" si="17"/>
        <v>58</v>
      </c>
      <c r="R29" s="188">
        <f t="shared" si="17"/>
        <v>17.8</v>
      </c>
      <c r="S29" s="188">
        <f t="shared" si="17"/>
        <v>6.6</v>
      </c>
    </row>
    <row r="30" spans="2:19" ht="21.75" customHeight="1">
      <c r="B30" s="495" t="str">
        <f>ｼｰﾄ0!$C$3</f>
        <v>大阪平野</v>
      </c>
      <c r="C30" s="501" t="s">
        <v>541</v>
      </c>
      <c r="D30" s="179" t="s">
        <v>198</v>
      </c>
      <c r="E30" s="186">
        <v>37</v>
      </c>
      <c r="F30" s="188">
        <v>3.1</v>
      </c>
      <c r="G30" s="188">
        <v>1.1000000000000001</v>
      </c>
      <c r="H30" s="186">
        <v>37</v>
      </c>
      <c r="I30" s="188">
        <v>3.2</v>
      </c>
      <c r="J30" s="188">
        <v>1.2</v>
      </c>
      <c r="K30" s="186">
        <v>37</v>
      </c>
      <c r="L30" s="188">
        <v>3.2</v>
      </c>
      <c r="M30" s="188">
        <v>1.2</v>
      </c>
      <c r="N30" s="187">
        <v>34</v>
      </c>
      <c r="O30" s="188">
        <f>2909/1000</f>
        <v>2.9089999999999998</v>
      </c>
      <c r="P30" s="188">
        <f>2909*365/1000000</f>
        <v>1.061785</v>
      </c>
      <c r="Q30" s="187">
        <v>34</v>
      </c>
      <c r="R30" s="181">
        <v>2.7</v>
      </c>
      <c r="S30" s="181">
        <v>1</v>
      </c>
    </row>
    <row r="31" spans="2:19" ht="21.75" customHeight="1">
      <c r="B31" s="496"/>
      <c r="C31" s="519"/>
      <c r="D31" s="179" t="s">
        <v>19</v>
      </c>
      <c r="E31" s="186" t="s">
        <v>536</v>
      </c>
      <c r="F31" s="188" t="s">
        <v>536</v>
      </c>
      <c r="G31" s="188" t="s">
        <v>536</v>
      </c>
      <c r="H31" s="186" t="s">
        <v>536</v>
      </c>
      <c r="I31" s="188" t="s">
        <v>536</v>
      </c>
      <c r="J31" s="188" t="s">
        <v>536</v>
      </c>
      <c r="K31" s="186" t="s">
        <v>536</v>
      </c>
      <c r="L31" s="188" t="s">
        <v>536</v>
      </c>
      <c r="M31" s="188" t="s">
        <v>536</v>
      </c>
      <c r="N31" s="186" t="s">
        <v>536</v>
      </c>
      <c r="O31" s="188" t="s">
        <v>536</v>
      </c>
      <c r="P31" s="188" t="s">
        <v>536</v>
      </c>
      <c r="Q31" s="187" t="s">
        <v>536</v>
      </c>
      <c r="R31" s="181" t="s">
        <v>536</v>
      </c>
      <c r="S31" s="181" t="s">
        <v>536</v>
      </c>
    </row>
    <row r="32" spans="2:19" ht="21.75" customHeight="1">
      <c r="B32" s="496"/>
      <c r="C32" s="519"/>
      <c r="D32" s="179" t="s">
        <v>18</v>
      </c>
      <c r="E32" s="186">
        <v>0</v>
      </c>
      <c r="F32" s="188">
        <v>0</v>
      </c>
      <c r="G32" s="188">
        <v>0</v>
      </c>
      <c r="H32" s="186">
        <v>0</v>
      </c>
      <c r="I32" s="188">
        <v>0</v>
      </c>
      <c r="J32" s="188">
        <v>0</v>
      </c>
      <c r="K32" s="186">
        <v>0</v>
      </c>
      <c r="L32" s="188">
        <v>0</v>
      </c>
      <c r="M32" s="188">
        <v>0</v>
      </c>
      <c r="N32" s="187">
        <v>0</v>
      </c>
      <c r="O32" s="188">
        <v>0</v>
      </c>
      <c r="P32" s="188">
        <v>0</v>
      </c>
      <c r="Q32" s="187">
        <v>0</v>
      </c>
      <c r="R32" s="181">
        <v>0</v>
      </c>
      <c r="S32" s="181">
        <v>0</v>
      </c>
    </row>
    <row r="33" spans="2:19" ht="21.75" customHeight="1">
      <c r="B33" s="496"/>
      <c r="C33" s="519"/>
      <c r="D33" s="179" t="s">
        <v>199</v>
      </c>
      <c r="E33" s="186">
        <v>2</v>
      </c>
      <c r="F33" s="188">
        <v>0</v>
      </c>
      <c r="G33" s="188">
        <v>0</v>
      </c>
      <c r="H33" s="186">
        <v>8</v>
      </c>
      <c r="I33" s="188">
        <v>0.06</v>
      </c>
      <c r="J33" s="188">
        <v>0</v>
      </c>
      <c r="K33" s="186">
        <v>8</v>
      </c>
      <c r="L33" s="188">
        <v>0.1</v>
      </c>
      <c r="M33" s="188">
        <v>0</v>
      </c>
      <c r="N33" s="187">
        <v>1</v>
      </c>
      <c r="O33" s="188">
        <f>33/1000</f>
        <v>3.3000000000000002E-2</v>
      </c>
      <c r="P33" s="188">
        <f>33*365/1000000</f>
        <v>1.2045E-2</v>
      </c>
      <c r="Q33" s="187">
        <v>8</v>
      </c>
      <c r="R33" s="181">
        <v>0.1</v>
      </c>
      <c r="S33" s="181">
        <v>0</v>
      </c>
    </row>
    <row r="34" spans="2:19" ht="21.75" customHeight="1">
      <c r="B34" s="496"/>
      <c r="C34" s="519"/>
      <c r="D34" s="64" t="s">
        <v>51</v>
      </c>
      <c r="E34" s="186">
        <v>41</v>
      </c>
      <c r="F34" s="188">
        <v>2.9</v>
      </c>
      <c r="G34" s="188">
        <v>1</v>
      </c>
      <c r="H34" s="186">
        <v>39</v>
      </c>
      <c r="I34" s="188">
        <v>3.5</v>
      </c>
      <c r="J34" s="188">
        <v>1.3</v>
      </c>
      <c r="K34" s="186">
        <v>39</v>
      </c>
      <c r="L34" s="188">
        <v>3.5</v>
      </c>
      <c r="M34" s="188">
        <v>1.3</v>
      </c>
      <c r="N34" s="187">
        <f>(10+27)</f>
        <v>37</v>
      </c>
      <c r="O34" s="188">
        <f>(626+2370)/1000</f>
        <v>2.996</v>
      </c>
      <c r="P34" s="188">
        <f>(626+2370)*365/1000000</f>
        <v>1.09354</v>
      </c>
      <c r="Q34" s="187">
        <v>33</v>
      </c>
      <c r="R34" s="181">
        <v>2.2000000000000002</v>
      </c>
      <c r="S34" s="181">
        <v>0.8</v>
      </c>
    </row>
    <row r="35" spans="2:19" ht="25.5" customHeight="1">
      <c r="B35" s="497"/>
      <c r="C35" s="520"/>
      <c r="D35" s="190" t="s">
        <v>250</v>
      </c>
      <c r="E35" s="187">
        <f t="shared" ref="E35:G35" si="18">IF(COUNT(E30:E34)&gt;=1,SUM(E30:E34),"")</f>
        <v>80</v>
      </c>
      <c r="F35" s="188">
        <f t="shared" ref="F35" si="19">IF(COUNT(F30:F34)&gt;=1,SUM(F30:F34),"")</f>
        <v>6</v>
      </c>
      <c r="G35" s="188">
        <f t="shared" si="18"/>
        <v>2.1</v>
      </c>
      <c r="H35" s="187">
        <f t="shared" ref="H35:S35" si="20">IF(COUNT(H30:H34)&gt;=1,SUM(H30:H34),"")</f>
        <v>84</v>
      </c>
      <c r="I35" s="189">
        <f t="shared" si="20"/>
        <v>6.76</v>
      </c>
      <c r="J35" s="189">
        <f t="shared" si="20"/>
        <v>2.5</v>
      </c>
      <c r="K35" s="187">
        <f t="shared" si="20"/>
        <v>84</v>
      </c>
      <c r="L35" s="188">
        <f t="shared" si="20"/>
        <v>6.8000000000000007</v>
      </c>
      <c r="M35" s="188">
        <f t="shared" si="20"/>
        <v>2.5</v>
      </c>
      <c r="N35" s="187">
        <f t="shared" si="20"/>
        <v>72</v>
      </c>
      <c r="O35" s="188">
        <f t="shared" si="20"/>
        <v>5.9379999999999997</v>
      </c>
      <c r="P35" s="188">
        <f t="shared" si="20"/>
        <v>2.16737</v>
      </c>
      <c r="Q35" s="187">
        <f t="shared" si="20"/>
        <v>75</v>
      </c>
      <c r="R35" s="188">
        <f t="shared" si="20"/>
        <v>5</v>
      </c>
      <c r="S35" s="188">
        <f t="shared" si="20"/>
        <v>1.8</v>
      </c>
    </row>
    <row r="36" spans="2:19" ht="21.75" customHeight="1">
      <c r="B36" s="495" t="str">
        <f>ｼｰﾄ0!$C$3</f>
        <v>大阪平野</v>
      </c>
      <c r="C36" s="501" t="s">
        <v>542</v>
      </c>
      <c r="D36" s="179" t="s">
        <v>198</v>
      </c>
      <c r="E36" s="186">
        <v>66</v>
      </c>
      <c r="F36" s="181">
        <v>21.4</v>
      </c>
      <c r="G36" s="181">
        <v>7.8</v>
      </c>
      <c r="H36" s="186">
        <v>67</v>
      </c>
      <c r="I36" s="181">
        <v>20.7</v>
      </c>
      <c r="J36" s="181">
        <v>7.6</v>
      </c>
      <c r="K36" s="186">
        <v>67</v>
      </c>
      <c r="L36" s="181">
        <v>20.7</v>
      </c>
      <c r="M36" s="181">
        <v>7.6</v>
      </c>
      <c r="N36" s="186">
        <v>71</v>
      </c>
      <c r="O36" s="181">
        <v>19.225999999999999</v>
      </c>
      <c r="P36" s="181">
        <v>7.0174899999999996</v>
      </c>
      <c r="Q36" s="187">
        <v>78</v>
      </c>
      <c r="R36" s="181">
        <v>27.5</v>
      </c>
      <c r="S36" s="181">
        <v>10</v>
      </c>
    </row>
    <row r="37" spans="2:19" ht="21.75" customHeight="1">
      <c r="B37" s="496"/>
      <c r="C37" s="519"/>
      <c r="D37" s="179" t="s">
        <v>19</v>
      </c>
      <c r="E37" s="186" t="s">
        <v>536</v>
      </c>
      <c r="F37" s="181" t="s">
        <v>536</v>
      </c>
      <c r="G37" s="181" t="s">
        <v>536</v>
      </c>
      <c r="H37" s="186" t="s">
        <v>536</v>
      </c>
      <c r="I37" s="181" t="s">
        <v>536</v>
      </c>
      <c r="J37" s="181" t="s">
        <v>536</v>
      </c>
      <c r="K37" s="186" t="s">
        <v>536</v>
      </c>
      <c r="L37" s="181" t="s">
        <v>536</v>
      </c>
      <c r="M37" s="181" t="s">
        <v>536</v>
      </c>
      <c r="N37" s="186" t="s">
        <v>536</v>
      </c>
      <c r="O37" s="181" t="s">
        <v>536</v>
      </c>
      <c r="P37" s="181" t="s">
        <v>536</v>
      </c>
      <c r="Q37" s="187" t="s">
        <v>536</v>
      </c>
      <c r="R37" s="181" t="s">
        <v>536</v>
      </c>
      <c r="S37" s="181" t="s">
        <v>536</v>
      </c>
    </row>
    <row r="38" spans="2:19" ht="21.75" customHeight="1">
      <c r="B38" s="496"/>
      <c r="C38" s="519"/>
      <c r="D38" s="179" t="s">
        <v>18</v>
      </c>
      <c r="E38" s="186">
        <v>15</v>
      </c>
      <c r="F38" s="181">
        <v>15.5</v>
      </c>
      <c r="G38" s="181">
        <v>5.7</v>
      </c>
      <c r="H38" s="186">
        <v>15</v>
      </c>
      <c r="I38" s="181">
        <v>16.5</v>
      </c>
      <c r="J38" s="181">
        <v>6</v>
      </c>
      <c r="K38" s="186">
        <v>15</v>
      </c>
      <c r="L38" s="181">
        <v>16.5</v>
      </c>
      <c r="M38" s="181">
        <v>6</v>
      </c>
      <c r="N38" s="186">
        <v>14</v>
      </c>
      <c r="O38" s="181">
        <v>17.524000000000001</v>
      </c>
      <c r="P38" s="181">
        <v>6.3962599999999998</v>
      </c>
      <c r="Q38" s="187">
        <v>14</v>
      </c>
      <c r="R38" s="181">
        <v>16.600000000000001</v>
      </c>
      <c r="S38" s="181">
        <v>6.1</v>
      </c>
    </row>
    <row r="39" spans="2:19" ht="21.75" customHeight="1">
      <c r="B39" s="496"/>
      <c r="C39" s="519"/>
      <c r="D39" s="179" t="s">
        <v>199</v>
      </c>
      <c r="E39" s="186">
        <v>4</v>
      </c>
      <c r="F39" s="181">
        <v>0.5</v>
      </c>
      <c r="G39" s="181">
        <v>0.2</v>
      </c>
      <c r="H39" s="186">
        <v>1</v>
      </c>
      <c r="I39" s="181">
        <v>0.2</v>
      </c>
      <c r="J39" s="181">
        <v>0.1</v>
      </c>
      <c r="K39" s="186">
        <v>1</v>
      </c>
      <c r="L39" s="181">
        <v>0.2</v>
      </c>
      <c r="M39" s="181">
        <v>0.1</v>
      </c>
      <c r="N39" s="186">
        <v>1</v>
      </c>
      <c r="O39" s="181">
        <v>0.35299999999999998</v>
      </c>
      <c r="P39" s="181">
        <v>0.12884499999999999</v>
      </c>
      <c r="Q39" s="187">
        <v>2</v>
      </c>
      <c r="R39" s="181">
        <v>1.1000000000000001</v>
      </c>
      <c r="S39" s="181">
        <v>0.4</v>
      </c>
    </row>
    <row r="40" spans="2:19" ht="21.75" customHeight="1">
      <c r="B40" s="496"/>
      <c r="C40" s="519"/>
      <c r="D40" s="64" t="s">
        <v>51</v>
      </c>
      <c r="E40" s="186">
        <v>54</v>
      </c>
      <c r="F40" s="181">
        <v>7.4</v>
      </c>
      <c r="G40" s="181">
        <v>2.7</v>
      </c>
      <c r="H40" s="186">
        <v>50</v>
      </c>
      <c r="I40" s="181">
        <v>6.8</v>
      </c>
      <c r="J40" s="181">
        <v>2.5</v>
      </c>
      <c r="K40" s="186">
        <v>50</v>
      </c>
      <c r="L40" s="181">
        <v>6.8</v>
      </c>
      <c r="M40" s="181">
        <v>2.5</v>
      </c>
      <c r="N40" s="186">
        <v>53</v>
      </c>
      <c r="O40" s="181">
        <v>7.2439999999999998</v>
      </c>
      <c r="P40" s="181">
        <v>2.6440600000000001</v>
      </c>
      <c r="Q40" s="187">
        <v>60</v>
      </c>
      <c r="R40" s="181">
        <v>11.9</v>
      </c>
      <c r="S40" s="181">
        <v>4.4000000000000004</v>
      </c>
    </row>
    <row r="41" spans="2:19" ht="25.5" customHeight="1" thickBot="1">
      <c r="B41" s="497"/>
      <c r="C41" s="520"/>
      <c r="D41" s="64" t="s">
        <v>251</v>
      </c>
      <c r="E41" s="187">
        <f t="shared" ref="E41:G41" si="21">IF(COUNT(E36:E40)&gt;=1,SUM(E36:E40),"")</f>
        <v>139</v>
      </c>
      <c r="F41" s="188">
        <f t="shared" ref="F41" si="22">IF(COUNT(F36:F40)&gt;=1,SUM(F36:F40),"")</f>
        <v>44.8</v>
      </c>
      <c r="G41" s="188">
        <f t="shared" si="21"/>
        <v>16.399999999999999</v>
      </c>
      <c r="H41" s="187">
        <f t="shared" ref="H41:S41" si="23">IF(COUNT(H36:H40)&gt;=1,SUM(H36:H40),"")</f>
        <v>133</v>
      </c>
      <c r="I41" s="189">
        <f t="shared" si="23"/>
        <v>44.2</v>
      </c>
      <c r="J41" s="189">
        <f t="shared" si="23"/>
        <v>16.2</v>
      </c>
      <c r="K41" s="187">
        <f t="shared" si="23"/>
        <v>133</v>
      </c>
      <c r="L41" s="188">
        <f t="shared" si="23"/>
        <v>44.2</v>
      </c>
      <c r="M41" s="188">
        <f t="shared" si="23"/>
        <v>16.2</v>
      </c>
      <c r="N41" s="187">
        <f t="shared" si="23"/>
        <v>139</v>
      </c>
      <c r="O41" s="188">
        <f t="shared" si="23"/>
        <v>44.347000000000001</v>
      </c>
      <c r="P41" s="188">
        <f t="shared" si="23"/>
        <v>16.186655000000002</v>
      </c>
      <c r="Q41" s="187">
        <f t="shared" si="23"/>
        <v>154</v>
      </c>
      <c r="R41" s="188">
        <f t="shared" si="23"/>
        <v>57.1</v>
      </c>
      <c r="S41" s="188">
        <f t="shared" si="23"/>
        <v>20.9</v>
      </c>
    </row>
    <row r="42" spans="2:19" ht="21.75" hidden="1" customHeight="1" outlineLevel="1">
      <c r="B42" s="496"/>
      <c r="C42" s="502"/>
      <c r="D42" s="179" t="s">
        <v>18</v>
      </c>
      <c r="E42" s="186"/>
      <c r="F42" s="181"/>
      <c r="G42" s="181"/>
      <c r="H42" s="186"/>
      <c r="I42" s="181"/>
      <c r="J42" s="181"/>
      <c r="K42" s="186"/>
      <c r="L42" s="181"/>
      <c r="M42" s="181"/>
      <c r="N42" s="186"/>
      <c r="O42" s="181"/>
      <c r="P42" s="181"/>
      <c r="Q42" s="187"/>
      <c r="R42" s="181"/>
      <c r="S42" s="181"/>
    </row>
    <row r="43" spans="2:19" ht="21.75" hidden="1" customHeight="1" outlineLevel="1">
      <c r="B43" s="496"/>
      <c r="C43" s="502"/>
      <c r="D43" s="179" t="s">
        <v>199</v>
      </c>
      <c r="E43" s="186"/>
      <c r="F43" s="181"/>
      <c r="G43" s="181"/>
      <c r="H43" s="186"/>
      <c r="I43" s="181"/>
      <c r="J43" s="181"/>
      <c r="K43" s="186"/>
      <c r="L43" s="181"/>
      <c r="M43" s="181"/>
      <c r="N43" s="186"/>
      <c r="O43" s="181"/>
      <c r="P43" s="181"/>
      <c r="Q43" s="187"/>
      <c r="R43" s="181"/>
      <c r="S43" s="181"/>
    </row>
    <row r="44" spans="2:19" ht="21.75" hidden="1" customHeight="1" outlineLevel="1">
      <c r="B44" s="496"/>
      <c r="C44" s="502"/>
      <c r="D44" s="64" t="s">
        <v>51</v>
      </c>
      <c r="E44" s="186"/>
      <c r="F44" s="181"/>
      <c r="G44" s="181"/>
      <c r="H44" s="186"/>
      <c r="I44" s="181"/>
      <c r="J44" s="181"/>
      <c r="K44" s="186"/>
      <c r="L44" s="181"/>
      <c r="M44" s="181"/>
      <c r="N44" s="186"/>
      <c r="O44" s="181"/>
      <c r="P44" s="181"/>
      <c r="Q44" s="187"/>
      <c r="R44" s="181"/>
      <c r="S44" s="181"/>
    </row>
    <row r="45" spans="2:19" ht="23.25" hidden="1" customHeight="1" outlineLevel="1">
      <c r="B45" s="497"/>
      <c r="C45" s="513"/>
      <c r="D45" s="64" t="s">
        <v>252</v>
      </c>
      <c r="E45" s="187" t="str">
        <f t="shared" ref="E45:S45" si="24">IF(COUNT(E42:E44)&gt;=1,SUM(E42:E44),"")</f>
        <v/>
      </c>
      <c r="F45" s="188" t="str">
        <f t="shared" si="24"/>
        <v/>
      </c>
      <c r="G45" s="188" t="str">
        <f t="shared" si="24"/>
        <v/>
      </c>
      <c r="H45" s="187" t="str">
        <f t="shared" si="24"/>
        <v/>
      </c>
      <c r="I45" s="189" t="str">
        <f t="shared" si="24"/>
        <v/>
      </c>
      <c r="J45" s="189" t="str">
        <f t="shared" si="24"/>
        <v/>
      </c>
      <c r="K45" s="187" t="str">
        <f t="shared" si="24"/>
        <v/>
      </c>
      <c r="L45" s="188" t="str">
        <f t="shared" si="24"/>
        <v/>
      </c>
      <c r="M45" s="188" t="str">
        <f t="shared" si="24"/>
        <v/>
      </c>
      <c r="N45" s="187" t="str">
        <f t="shared" si="24"/>
        <v/>
      </c>
      <c r="O45" s="188" t="str">
        <f t="shared" si="24"/>
        <v/>
      </c>
      <c r="P45" s="188" t="str">
        <f t="shared" si="24"/>
        <v/>
      </c>
      <c r="Q45" s="187" t="str">
        <f t="shared" si="24"/>
        <v/>
      </c>
      <c r="R45" s="188" t="str">
        <f t="shared" si="24"/>
        <v/>
      </c>
      <c r="S45" s="188" t="str">
        <f t="shared" si="24"/>
        <v/>
      </c>
    </row>
    <row r="46" spans="2:19" ht="21.75" hidden="1" customHeight="1" outlineLevel="1">
      <c r="B46" s="495" t="str">
        <f>ｼｰﾄ0!$C$3</f>
        <v>大阪平野</v>
      </c>
      <c r="C46" s="501"/>
      <c r="D46" s="179" t="s">
        <v>198</v>
      </c>
      <c r="E46" s="186"/>
      <c r="F46" s="181"/>
      <c r="G46" s="181"/>
      <c r="H46" s="186"/>
      <c r="I46" s="181"/>
      <c r="J46" s="181"/>
      <c r="K46" s="180"/>
      <c r="L46" s="181"/>
      <c r="M46" s="181"/>
      <c r="N46" s="180"/>
      <c r="O46" s="181"/>
      <c r="P46" s="181"/>
      <c r="Q46" s="187"/>
      <c r="R46" s="181"/>
      <c r="S46" s="181"/>
    </row>
    <row r="47" spans="2:19" ht="21.75" hidden="1" customHeight="1" outlineLevel="1">
      <c r="B47" s="496"/>
      <c r="C47" s="502"/>
      <c r="D47" s="179" t="s">
        <v>19</v>
      </c>
      <c r="E47" s="186"/>
      <c r="F47" s="181"/>
      <c r="G47" s="181"/>
      <c r="H47" s="186"/>
      <c r="I47" s="181"/>
      <c r="J47" s="181"/>
      <c r="K47" s="180"/>
      <c r="L47" s="181"/>
      <c r="M47" s="181"/>
      <c r="N47" s="180"/>
      <c r="O47" s="181"/>
      <c r="P47" s="181"/>
      <c r="Q47" s="187"/>
      <c r="R47" s="181"/>
      <c r="S47" s="181"/>
    </row>
    <row r="48" spans="2:19" ht="21.75" hidden="1" customHeight="1" outlineLevel="1">
      <c r="B48" s="496"/>
      <c r="C48" s="502"/>
      <c r="D48" s="179" t="s">
        <v>18</v>
      </c>
      <c r="E48" s="186"/>
      <c r="F48" s="181"/>
      <c r="G48" s="181"/>
      <c r="H48" s="186"/>
      <c r="I48" s="181"/>
      <c r="J48" s="181"/>
      <c r="K48" s="180"/>
      <c r="L48" s="181"/>
      <c r="M48" s="181"/>
      <c r="N48" s="180"/>
      <c r="O48" s="181"/>
      <c r="P48" s="181"/>
      <c r="Q48" s="187"/>
      <c r="R48" s="181"/>
      <c r="S48" s="181"/>
    </row>
    <row r="49" spans="2:19" ht="21.75" hidden="1" customHeight="1" outlineLevel="1">
      <c r="B49" s="496"/>
      <c r="C49" s="502"/>
      <c r="D49" s="179" t="s">
        <v>199</v>
      </c>
      <c r="E49" s="186"/>
      <c r="F49" s="181"/>
      <c r="G49" s="181"/>
      <c r="H49" s="186"/>
      <c r="I49" s="181"/>
      <c r="J49" s="181"/>
      <c r="K49" s="180"/>
      <c r="L49" s="181"/>
      <c r="M49" s="181"/>
      <c r="N49" s="180"/>
      <c r="O49" s="181"/>
      <c r="P49" s="181"/>
      <c r="Q49" s="187"/>
      <c r="R49" s="181"/>
      <c r="S49" s="181"/>
    </row>
    <row r="50" spans="2:19" ht="21.75" hidden="1" customHeight="1" outlineLevel="1">
      <c r="B50" s="496"/>
      <c r="C50" s="502"/>
      <c r="D50" s="64" t="s">
        <v>51</v>
      </c>
      <c r="E50" s="186"/>
      <c r="F50" s="181"/>
      <c r="G50" s="181"/>
      <c r="H50" s="186"/>
      <c r="I50" s="181"/>
      <c r="J50" s="181"/>
      <c r="K50" s="180"/>
      <c r="L50" s="181"/>
      <c r="M50" s="181"/>
      <c r="N50" s="180"/>
      <c r="O50" s="181"/>
      <c r="P50" s="181"/>
      <c r="Q50" s="187"/>
      <c r="R50" s="181"/>
      <c r="S50" s="181"/>
    </row>
    <row r="51" spans="2:19" ht="26.4" hidden="1" customHeight="1" outlineLevel="1" thickBot="1">
      <c r="B51" s="518"/>
      <c r="C51" s="503"/>
      <c r="D51" s="191" t="s">
        <v>253</v>
      </c>
      <c r="E51" s="187" t="str">
        <f t="shared" ref="E51:G51" si="25">IF(COUNT(E46:E50)&gt;=1,SUM(E46:E50),"")</f>
        <v/>
      </c>
      <c r="F51" s="188" t="str">
        <f t="shared" ref="F51" si="26">IF(COUNT(F46:F50)&gt;=1,SUM(F46:F50),"")</f>
        <v/>
      </c>
      <c r="G51" s="188" t="str">
        <f t="shared" si="25"/>
        <v/>
      </c>
      <c r="H51" s="187" t="str">
        <f t="shared" ref="H51:S51" si="27">IF(COUNT(H46:H50)&gt;=1,SUM(H46:H50),"")</f>
        <v/>
      </c>
      <c r="I51" s="189" t="str">
        <f>IF(COUNT(I46:I50)&gt;=1,SUM(I46:I50),"")</f>
        <v/>
      </c>
      <c r="J51" s="189" t="str">
        <f t="shared" si="27"/>
        <v/>
      </c>
      <c r="K51" s="187" t="str">
        <f t="shared" si="27"/>
        <v/>
      </c>
      <c r="L51" s="188" t="str">
        <f t="shared" si="27"/>
        <v/>
      </c>
      <c r="M51" s="188" t="str">
        <f t="shared" si="27"/>
        <v/>
      </c>
      <c r="N51" s="187" t="str">
        <f t="shared" si="27"/>
        <v/>
      </c>
      <c r="O51" s="188" t="str">
        <f t="shared" si="27"/>
        <v/>
      </c>
      <c r="P51" s="188" t="str">
        <f t="shared" si="27"/>
        <v/>
      </c>
      <c r="Q51" s="187" t="str">
        <f t="shared" si="27"/>
        <v/>
      </c>
      <c r="R51" s="188" t="str">
        <f t="shared" si="27"/>
        <v/>
      </c>
      <c r="S51" s="188" t="str">
        <f t="shared" si="27"/>
        <v/>
      </c>
    </row>
    <row r="52" spans="2:19" ht="21.75" customHeight="1" collapsed="1" thickTop="1">
      <c r="B52" s="514" t="s">
        <v>231</v>
      </c>
      <c r="C52" s="507"/>
      <c r="D52" s="192" t="s">
        <v>198</v>
      </c>
      <c r="E52" s="193">
        <f t="shared" ref="E52:S52" si="28">IF(COUNT(E6,E12,E18,E24,E30,E36)&gt;=1,SUM(E6,E12,E18,E24,E30,E36),"")</f>
        <v>310</v>
      </c>
      <c r="F52" s="193">
        <f t="shared" si="28"/>
        <v>51.900000000000006</v>
      </c>
      <c r="G52" s="193">
        <f t="shared" si="28"/>
        <v>19</v>
      </c>
      <c r="H52" s="193">
        <f t="shared" si="28"/>
        <v>302</v>
      </c>
      <c r="I52" s="193">
        <f t="shared" si="28"/>
        <v>50.48</v>
      </c>
      <c r="J52" s="193">
        <f t="shared" si="28"/>
        <v>18.399999999999999</v>
      </c>
      <c r="K52" s="193">
        <f t="shared" si="28"/>
        <v>302</v>
      </c>
      <c r="L52" s="193">
        <f t="shared" si="28"/>
        <v>50.5</v>
      </c>
      <c r="M52" s="193">
        <f t="shared" si="28"/>
        <v>18.399999999999999</v>
      </c>
      <c r="N52" s="193">
        <f t="shared" si="28"/>
        <v>310</v>
      </c>
      <c r="O52" s="193">
        <f t="shared" si="28"/>
        <v>48.958999999999996</v>
      </c>
      <c r="P52" s="193">
        <f t="shared" si="28"/>
        <v>19.925349999999998</v>
      </c>
      <c r="Q52" s="193">
        <f t="shared" si="28"/>
        <v>320</v>
      </c>
      <c r="R52" s="193">
        <f t="shared" si="28"/>
        <v>56.099999999999994</v>
      </c>
      <c r="S52" s="193">
        <f t="shared" si="28"/>
        <v>20.5</v>
      </c>
    </row>
    <row r="53" spans="2:19" ht="21.75" customHeight="1">
      <c r="B53" s="515"/>
      <c r="C53" s="508"/>
      <c r="D53" s="179" t="s">
        <v>19</v>
      </c>
      <c r="E53" s="193" t="str">
        <f t="shared" ref="E53:S53" si="29">IF(COUNT(E7,E13,E19,E25,E31,E37)&gt;=1,SUM(E7,E13,E19,E25,E31,E37),"")</f>
        <v/>
      </c>
      <c r="F53" s="193" t="str">
        <f t="shared" si="29"/>
        <v/>
      </c>
      <c r="G53" s="193" t="str">
        <f t="shared" si="29"/>
        <v/>
      </c>
      <c r="H53" s="193">
        <f t="shared" si="29"/>
        <v>1</v>
      </c>
      <c r="I53" s="193">
        <f t="shared" si="29"/>
        <v>0.08</v>
      </c>
      <c r="J53" s="193">
        <f t="shared" si="29"/>
        <v>0.02</v>
      </c>
      <c r="K53" s="193">
        <f t="shared" si="29"/>
        <v>1</v>
      </c>
      <c r="L53" s="193">
        <f t="shared" si="29"/>
        <v>0.02</v>
      </c>
      <c r="M53" s="193">
        <f t="shared" si="29"/>
        <v>0.01</v>
      </c>
      <c r="N53" s="193">
        <f t="shared" si="29"/>
        <v>1</v>
      </c>
      <c r="O53" s="193">
        <f t="shared" si="29"/>
        <v>0</v>
      </c>
      <c r="P53" s="193">
        <f t="shared" si="29"/>
        <v>0</v>
      </c>
      <c r="Q53" s="193">
        <f t="shared" si="29"/>
        <v>1</v>
      </c>
      <c r="R53" s="193">
        <f t="shared" si="29"/>
        <v>0.1</v>
      </c>
      <c r="S53" s="193">
        <f t="shared" si="29"/>
        <v>0</v>
      </c>
    </row>
    <row r="54" spans="2:19" ht="21.75" customHeight="1">
      <c r="B54" s="515"/>
      <c r="C54" s="508"/>
      <c r="D54" s="179" t="s">
        <v>18</v>
      </c>
      <c r="E54" s="193">
        <f t="shared" ref="E54:S54" si="30">IF(COUNT(E8,E14,E20,E26,E32,E38)&gt;=1,SUM(E8,E14,E20,E26,E32,E38),"")</f>
        <v>188</v>
      </c>
      <c r="F54" s="193">
        <f t="shared" si="30"/>
        <v>153.60000000000002</v>
      </c>
      <c r="G54" s="193">
        <f t="shared" si="30"/>
        <v>56</v>
      </c>
      <c r="H54" s="193">
        <f t="shared" si="30"/>
        <v>190</v>
      </c>
      <c r="I54" s="193">
        <f t="shared" si="30"/>
        <v>147.1</v>
      </c>
      <c r="J54" s="193">
        <f t="shared" si="30"/>
        <v>53.7</v>
      </c>
      <c r="K54" s="193">
        <f t="shared" si="30"/>
        <v>188</v>
      </c>
      <c r="L54" s="193">
        <f t="shared" si="30"/>
        <v>145.4</v>
      </c>
      <c r="M54" s="193">
        <f t="shared" si="30"/>
        <v>53.1</v>
      </c>
      <c r="N54" s="193">
        <f t="shared" si="30"/>
        <v>177</v>
      </c>
      <c r="O54" s="193">
        <f t="shared" si="30"/>
        <v>143.738</v>
      </c>
      <c r="P54" s="193">
        <f t="shared" si="30"/>
        <v>52.466369999999998</v>
      </c>
      <c r="Q54" s="193">
        <f t="shared" si="30"/>
        <v>143</v>
      </c>
      <c r="R54" s="193">
        <f t="shared" si="30"/>
        <v>130.6</v>
      </c>
      <c r="S54" s="193">
        <f t="shared" si="30"/>
        <v>47.7</v>
      </c>
    </row>
    <row r="55" spans="2:19" ht="21.75" customHeight="1">
      <c r="B55" s="515"/>
      <c r="C55" s="508"/>
      <c r="D55" s="179" t="s">
        <v>199</v>
      </c>
      <c r="E55" s="193">
        <f t="shared" ref="E55:S55" si="31">IF(COUNT(E9,E15,E21,E27,E33,E39)&gt;=1,SUM(E9,E15,E21,E27,E33,E39),"")</f>
        <v>341</v>
      </c>
      <c r="F55" s="193">
        <f t="shared" si="31"/>
        <v>6.1</v>
      </c>
      <c r="G55" s="193">
        <f t="shared" si="31"/>
        <v>2.3000000000000003</v>
      </c>
      <c r="H55" s="193">
        <f t="shared" si="31"/>
        <v>400</v>
      </c>
      <c r="I55" s="193">
        <f t="shared" si="31"/>
        <v>10.26</v>
      </c>
      <c r="J55" s="193">
        <f t="shared" si="31"/>
        <v>3.8000000000000003</v>
      </c>
      <c r="K55" s="193">
        <f t="shared" si="31"/>
        <v>337</v>
      </c>
      <c r="L55" s="193">
        <f t="shared" si="31"/>
        <v>10.299999999999999</v>
      </c>
      <c r="M55" s="193">
        <f t="shared" si="31"/>
        <v>3.8000000000000003</v>
      </c>
      <c r="N55" s="193">
        <f t="shared" si="31"/>
        <v>373</v>
      </c>
      <c r="O55" s="193">
        <f t="shared" si="31"/>
        <v>8.657</v>
      </c>
      <c r="P55" s="193">
        <f t="shared" si="31"/>
        <v>3.1598049999999995</v>
      </c>
      <c r="Q55" s="193">
        <f t="shared" si="31"/>
        <v>347</v>
      </c>
      <c r="R55" s="193">
        <f t="shared" si="31"/>
        <v>12.7</v>
      </c>
      <c r="S55" s="193">
        <f t="shared" si="31"/>
        <v>4.6000000000000005</v>
      </c>
    </row>
    <row r="56" spans="2:19" ht="21.75" customHeight="1">
      <c r="B56" s="515"/>
      <c r="C56" s="508"/>
      <c r="D56" s="64" t="s">
        <v>51</v>
      </c>
      <c r="E56" s="193">
        <f t="shared" ref="E56:S56" si="32">IF(COUNT(E10,E16,E22,E28,E34,E40)&gt;=1,SUM(E10,E16,E22,E28,E34,E40),"")</f>
        <v>586</v>
      </c>
      <c r="F56" s="193">
        <f t="shared" si="32"/>
        <v>39.799999999999997</v>
      </c>
      <c r="G56" s="193">
        <f t="shared" si="32"/>
        <v>14.5</v>
      </c>
      <c r="H56" s="193">
        <f t="shared" si="32"/>
        <v>591</v>
      </c>
      <c r="I56" s="193">
        <f t="shared" si="32"/>
        <v>38.799999999999997</v>
      </c>
      <c r="J56" s="193">
        <f t="shared" si="32"/>
        <v>14.100000000000001</v>
      </c>
      <c r="K56" s="193">
        <f t="shared" si="32"/>
        <v>591</v>
      </c>
      <c r="L56" s="193">
        <f t="shared" si="32"/>
        <v>38.799999999999997</v>
      </c>
      <c r="M56" s="193">
        <f t="shared" si="32"/>
        <v>14.100000000000001</v>
      </c>
      <c r="N56" s="193">
        <f t="shared" si="32"/>
        <v>568</v>
      </c>
      <c r="O56" s="193">
        <f t="shared" si="32"/>
        <v>36.263999999999996</v>
      </c>
      <c r="P56" s="193">
        <f t="shared" si="32"/>
        <v>13.236360000000001</v>
      </c>
      <c r="Q56" s="193">
        <f t="shared" si="32"/>
        <v>568</v>
      </c>
      <c r="R56" s="193">
        <f t="shared" si="32"/>
        <v>40.299999999999997</v>
      </c>
      <c r="S56" s="193">
        <f t="shared" si="32"/>
        <v>14.8</v>
      </c>
    </row>
    <row r="57" spans="2:19" ht="32.25" customHeight="1">
      <c r="B57" s="516"/>
      <c r="C57" s="509"/>
      <c r="D57" s="64" t="s">
        <v>222</v>
      </c>
      <c r="E57" s="188">
        <f t="shared" ref="E57:S57" si="33">IF(COUNT(E11,E17,E23,E29,E35,E41)&gt;=1,SUM(E11,E17,E23,E29,E35,E41),"")</f>
        <v>1425</v>
      </c>
      <c r="F57" s="188">
        <f t="shared" si="33"/>
        <v>251.40000000000003</v>
      </c>
      <c r="G57" s="188">
        <f t="shared" si="33"/>
        <v>91.799999999999983</v>
      </c>
      <c r="H57" s="188">
        <f t="shared" si="33"/>
        <v>1484</v>
      </c>
      <c r="I57" s="188">
        <f t="shared" si="33"/>
        <v>246.71999999999997</v>
      </c>
      <c r="J57" s="188">
        <f t="shared" si="33"/>
        <v>90.02000000000001</v>
      </c>
      <c r="K57" s="188">
        <f t="shared" si="33"/>
        <v>1419</v>
      </c>
      <c r="L57" s="188">
        <f t="shared" si="33"/>
        <v>245.02000000000004</v>
      </c>
      <c r="M57" s="188">
        <f t="shared" si="33"/>
        <v>89.410000000000011</v>
      </c>
      <c r="N57" s="188">
        <f t="shared" si="33"/>
        <v>1429</v>
      </c>
      <c r="O57" s="188">
        <f t="shared" si="33"/>
        <v>237.61799999999997</v>
      </c>
      <c r="P57" s="188">
        <f t="shared" si="33"/>
        <v>88.787885000000003</v>
      </c>
      <c r="Q57" s="188">
        <f t="shared" si="33"/>
        <v>1379</v>
      </c>
      <c r="R57" s="188">
        <f t="shared" si="33"/>
        <v>239.8</v>
      </c>
      <c r="S57" s="188">
        <f t="shared" si="33"/>
        <v>87.6</v>
      </c>
    </row>
    <row r="58" spans="2:19">
      <c r="J58" s="194"/>
    </row>
    <row r="59" spans="2:19" ht="46.25" customHeight="1">
      <c r="C59" s="166" t="s">
        <v>259</v>
      </c>
      <c r="D59" s="195"/>
      <c r="E59" s="196"/>
      <c r="F59" s="506" t="s">
        <v>543</v>
      </c>
      <c r="G59" s="506"/>
      <c r="H59" s="504" t="s">
        <v>545</v>
      </c>
      <c r="I59" s="504"/>
      <c r="J59" s="504"/>
      <c r="K59" s="504"/>
      <c r="L59" s="504"/>
      <c r="M59" s="504"/>
      <c r="N59" s="504"/>
      <c r="O59" s="504"/>
      <c r="P59" s="504"/>
      <c r="Q59" s="504"/>
      <c r="R59" s="504"/>
      <c r="S59" s="505"/>
    </row>
    <row r="60" spans="2:19" ht="28.5" customHeight="1">
      <c r="D60" s="66" t="s">
        <v>17</v>
      </c>
      <c r="E60" s="197"/>
      <c r="F60" s="198"/>
      <c r="G60" s="198"/>
      <c r="H60" s="199"/>
      <c r="I60" s="198"/>
      <c r="J60" s="198"/>
      <c r="K60" s="199"/>
      <c r="L60" s="198"/>
      <c r="M60" s="198"/>
      <c r="N60" s="521"/>
      <c r="O60" s="521"/>
      <c r="P60" s="522"/>
      <c r="Q60" s="522"/>
      <c r="R60" s="522"/>
      <c r="S60" s="523"/>
    </row>
    <row r="61" spans="2:19" ht="28.5" customHeight="1">
      <c r="D61" s="66" t="s">
        <v>19</v>
      </c>
      <c r="E61" s="197"/>
      <c r="F61" s="198"/>
      <c r="G61" s="198"/>
      <c r="H61" s="199"/>
      <c r="I61" s="198"/>
      <c r="J61" s="198"/>
      <c r="K61" s="199"/>
      <c r="L61" s="198"/>
      <c r="M61" s="198"/>
      <c r="N61" s="521"/>
      <c r="O61" s="521"/>
      <c r="P61" s="522"/>
      <c r="Q61" s="522"/>
      <c r="R61" s="522"/>
      <c r="S61" s="523"/>
    </row>
    <row r="62" spans="2:19" ht="28.5" customHeight="1">
      <c r="D62" s="66" t="s">
        <v>18</v>
      </c>
      <c r="E62" s="197"/>
      <c r="F62" s="198"/>
      <c r="G62" s="198"/>
      <c r="H62" s="199"/>
      <c r="I62" s="198"/>
      <c r="J62" s="198"/>
      <c r="K62" s="199"/>
      <c r="L62" s="198"/>
      <c r="M62" s="198"/>
      <c r="N62" s="521"/>
      <c r="O62" s="521"/>
      <c r="P62" s="522"/>
      <c r="Q62" s="522"/>
      <c r="R62" s="522"/>
      <c r="S62" s="523"/>
    </row>
    <row r="63" spans="2:19" ht="28.5" customHeight="1">
      <c r="D63" s="66" t="s">
        <v>229</v>
      </c>
      <c r="E63" s="197"/>
      <c r="F63" s="198"/>
      <c r="G63" s="198"/>
      <c r="H63" s="199"/>
      <c r="I63" s="198"/>
      <c r="J63" s="198"/>
      <c r="K63" s="199"/>
      <c r="L63" s="198"/>
      <c r="M63" s="198"/>
      <c r="N63" s="521"/>
      <c r="O63" s="521"/>
      <c r="P63" s="522"/>
      <c r="Q63" s="522"/>
      <c r="R63" s="522"/>
      <c r="S63" s="523"/>
    </row>
    <row r="64" spans="2:19" ht="21.15" customHeight="1">
      <c r="D64" s="200"/>
    </row>
    <row r="65" spans="4:13" ht="18" customHeight="1">
      <c r="D65" s="79" t="s">
        <v>262</v>
      </c>
    </row>
    <row r="66" spans="4:13" ht="21.15" customHeight="1">
      <c r="D66" s="432" t="s">
        <v>261</v>
      </c>
      <c r="E66" s="524"/>
      <c r="F66" s="525"/>
      <c r="G66" s="525"/>
      <c r="H66" s="525"/>
      <c r="I66" s="525"/>
      <c r="J66" s="525"/>
      <c r="K66" s="525"/>
      <c r="L66" s="525"/>
      <c r="M66" s="526"/>
    </row>
    <row r="67" spans="4:13" ht="23.25" customHeight="1">
      <c r="D67" s="527"/>
      <c r="E67" s="524"/>
      <c r="F67" s="525"/>
      <c r="G67" s="525"/>
      <c r="H67" s="525"/>
      <c r="I67" s="525"/>
      <c r="J67" s="525"/>
      <c r="K67" s="525"/>
      <c r="L67" s="525"/>
      <c r="M67" s="526"/>
    </row>
    <row r="68" spans="4:13" ht="20.25" customHeight="1">
      <c r="D68" s="527"/>
      <c r="E68" s="524"/>
      <c r="F68" s="525"/>
      <c r="G68" s="525"/>
      <c r="H68" s="525"/>
      <c r="I68" s="525"/>
      <c r="J68" s="525"/>
      <c r="K68" s="525"/>
      <c r="L68" s="525"/>
      <c r="M68" s="526"/>
    </row>
    <row r="69" spans="4:13" ht="20.25" customHeight="1">
      <c r="D69" s="423"/>
      <c r="E69" s="524"/>
      <c r="F69" s="525"/>
      <c r="G69" s="525"/>
      <c r="H69" s="525"/>
      <c r="I69" s="525"/>
      <c r="J69" s="525"/>
      <c r="K69" s="525"/>
      <c r="L69" s="525"/>
      <c r="M69" s="526"/>
    </row>
  </sheetData>
  <mergeCells count="32">
    <mergeCell ref="D3:D5"/>
    <mergeCell ref="D66:D69"/>
    <mergeCell ref="E67:M67"/>
    <mergeCell ref="E68:M68"/>
    <mergeCell ref="E69:M69"/>
    <mergeCell ref="N60:S60"/>
    <mergeCell ref="N61:S61"/>
    <mergeCell ref="N62:S62"/>
    <mergeCell ref="N63:S63"/>
    <mergeCell ref="E66:M66"/>
    <mergeCell ref="B3:B5"/>
    <mergeCell ref="C18:C23"/>
    <mergeCell ref="C24:C29"/>
    <mergeCell ref="C42:C45"/>
    <mergeCell ref="B52:B57"/>
    <mergeCell ref="B18:B23"/>
    <mergeCell ref="B24:B29"/>
    <mergeCell ref="B42:B45"/>
    <mergeCell ref="C3:C5"/>
    <mergeCell ref="B46:B51"/>
    <mergeCell ref="B12:B17"/>
    <mergeCell ref="B6:B11"/>
    <mergeCell ref="B30:B35"/>
    <mergeCell ref="C6:C11"/>
    <mergeCell ref="C30:C35"/>
    <mergeCell ref="C36:C41"/>
    <mergeCell ref="B36:B41"/>
    <mergeCell ref="C12:C17"/>
    <mergeCell ref="C46:C51"/>
    <mergeCell ref="H59:S59"/>
    <mergeCell ref="F59:G59"/>
    <mergeCell ref="C52:C57"/>
  </mergeCells>
  <phoneticPr fontId="4"/>
  <dataValidations count="1">
    <dataValidation type="custom" allowBlank="1" showInputMessage="1" showErrorMessage="1" errorTitle="ご注意" error="採取量は、小数点第１位までご記入ください。" sqref="F6:G10 I6:J10 L6:M10 O6:P10 R6:S10 F12:G16 I12:J16 L12:M16 O12:P16 R12:S16 F18:G22 I18:J22 L18:M22 O18:P22 R18:S22 F24:G28 I24:J28 L24:M28 O24:P28 R24:S28 F30:G34 I30:J34 L30:M34 O30:P34 R30:S34 F36:G40 I36:J40 L36:M40 O36:P40 R36:S40 R46:S50 I46:J50 L46:M50 O46:P50 F46:G50 F42:G44 I42:J44 L42:M44 O42:P44 R42:S44" xr:uid="{00000000-0002-0000-0A00-000000000000}">
      <formula1>F6=ROUNDDOWN(F6,1)</formula1>
    </dataValidation>
  </dataValidations>
  <pageMargins left="0.70866141732283472" right="0.55118110236220474" top="0.70866141732283472" bottom="0.6692913385826772" header="0.51181102362204722" footer="0.51181102362204722"/>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18AD3-A33B-4B86-B0F9-3DF4F8FECAA1}">
  <sheetPr codeName="Sheet53">
    <tabColor theme="0"/>
    <pageSetUpPr fitToPage="1"/>
  </sheetPr>
  <dimension ref="A1:G56"/>
  <sheetViews>
    <sheetView zoomScale="70" zoomScaleNormal="70" workbookViewId="0">
      <selection sqref="A1:B1"/>
    </sheetView>
  </sheetViews>
  <sheetFormatPr defaultColWidth="8.7265625" defaultRowHeight="16" outlineLevelRow="1" outlineLevelCol="1"/>
  <cols>
    <col min="1" max="1" width="7.36328125" style="202" customWidth="1"/>
    <col min="2" max="2" width="66.08984375" style="202" customWidth="1"/>
    <col min="3" max="3" width="5.90625" style="202" customWidth="1"/>
    <col min="4" max="4" width="7" style="214" hidden="1" customWidth="1" outlineLevel="1"/>
    <col min="5" max="5" width="7.90625" style="11" hidden="1" customWidth="1" outlineLevel="1"/>
    <col min="6" max="6" width="53.90625" style="214" hidden="1" customWidth="1" outlineLevel="1"/>
    <col min="7" max="7" width="8.7265625" style="202" collapsed="1"/>
    <col min="8" max="16384" width="8.7265625" style="202"/>
  </cols>
  <sheetData>
    <row r="1" spans="1:6" ht="24.75" customHeight="1">
      <c r="A1" s="528" t="s">
        <v>459</v>
      </c>
      <c r="B1" s="528"/>
      <c r="C1" s="201"/>
      <c r="D1" s="529" t="s">
        <v>260</v>
      </c>
      <c r="E1" s="530"/>
      <c r="F1" s="531"/>
    </row>
    <row r="2" spans="1:6" ht="15" hidden="1" customHeight="1" outlineLevel="1">
      <c r="A2" s="532" t="s">
        <v>271</v>
      </c>
      <c r="B2" s="533"/>
      <c r="D2" s="269" t="s">
        <v>148</v>
      </c>
      <c r="E2" s="270"/>
      <c r="F2" s="270"/>
    </row>
    <row r="3" spans="1:6" ht="13.5" hidden="1" customHeight="1" outlineLevel="1">
      <c r="A3" s="271" t="s">
        <v>272</v>
      </c>
      <c r="B3" s="272" t="s">
        <v>289</v>
      </c>
      <c r="D3" s="273"/>
      <c r="E3" s="274"/>
      <c r="F3" s="270"/>
    </row>
    <row r="4" spans="1:6" hidden="1" outlineLevel="1">
      <c r="A4" s="271" t="s">
        <v>273</v>
      </c>
      <c r="B4" s="275" t="s">
        <v>568</v>
      </c>
      <c r="D4" s="273"/>
      <c r="E4" s="276" t="s">
        <v>70</v>
      </c>
      <c r="F4" s="277" t="s">
        <v>210</v>
      </c>
    </row>
    <row r="5" spans="1:6" hidden="1" outlineLevel="1">
      <c r="A5" s="271" t="s">
        <v>274</v>
      </c>
      <c r="B5" s="275" t="s">
        <v>233</v>
      </c>
      <c r="D5" s="273"/>
      <c r="E5" s="276" t="s">
        <v>71</v>
      </c>
      <c r="F5" s="277" t="s">
        <v>211</v>
      </c>
    </row>
    <row r="6" spans="1:6" hidden="1" outlineLevel="1">
      <c r="A6" s="271" t="s">
        <v>275</v>
      </c>
      <c r="B6" s="275" t="s">
        <v>288</v>
      </c>
      <c r="D6" s="273"/>
      <c r="E6" s="276" t="s">
        <v>72</v>
      </c>
      <c r="F6" s="277" t="s">
        <v>73</v>
      </c>
    </row>
    <row r="7" spans="1:6" hidden="1" outlineLevel="1">
      <c r="A7" s="271" t="s">
        <v>276</v>
      </c>
      <c r="B7" s="275" t="s">
        <v>75</v>
      </c>
      <c r="D7" s="273"/>
      <c r="E7" s="276" t="s">
        <v>74</v>
      </c>
      <c r="F7" s="277" t="s">
        <v>75</v>
      </c>
    </row>
    <row r="8" spans="1:6" hidden="1" outlineLevel="1">
      <c r="A8" s="271" t="s">
        <v>567</v>
      </c>
      <c r="B8" s="275" t="s">
        <v>269</v>
      </c>
      <c r="D8" s="273"/>
      <c r="E8" s="276" t="s">
        <v>76</v>
      </c>
      <c r="F8" s="277" t="s">
        <v>77</v>
      </c>
    </row>
    <row r="9" spans="1:6" hidden="1" outlineLevel="1">
      <c r="A9" s="271" t="s">
        <v>566</v>
      </c>
      <c r="B9" s="275" t="s">
        <v>126</v>
      </c>
      <c r="D9" s="273"/>
      <c r="E9" s="276" t="s">
        <v>108</v>
      </c>
      <c r="F9" s="277" t="s">
        <v>109</v>
      </c>
    </row>
    <row r="10" spans="1:6" hidden="1" outlineLevel="1">
      <c r="A10" s="271" t="s">
        <v>279</v>
      </c>
      <c r="B10" s="275" t="s">
        <v>565</v>
      </c>
      <c r="D10" s="273"/>
      <c r="E10" s="276"/>
      <c r="F10" s="277"/>
    </row>
    <row r="11" spans="1:6" hidden="1" outlineLevel="1">
      <c r="D11" s="273"/>
      <c r="E11" s="276" t="s">
        <v>112</v>
      </c>
      <c r="F11" s="277" t="s">
        <v>206</v>
      </c>
    </row>
    <row r="12" spans="1:6" collapsed="1">
      <c r="A12" s="273" t="s">
        <v>270</v>
      </c>
      <c r="B12" s="270"/>
      <c r="D12" s="273" t="s">
        <v>149</v>
      </c>
      <c r="E12" s="276"/>
      <c r="F12" s="270"/>
    </row>
    <row r="13" spans="1:6">
      <c r="A13" s="271" t="s">
        <v>278</v>
      </c>
      <c r="B13" s="275" t="s">
        <v>107</v>
      </c>
      <c r="D13" s="273"/>
      <c r="E13" s="276" t="s">
        <v>78</v>
      </c>
      <c r="F13" s="277" t="s">
        <v>79</v>
      </c>
    </row>
    <row r="14" spans="1:6">
      <c r="A14" s="271" t="s">
        <v>279</v>
      </c>
      <c r="B14" s="275" t="s">
        <v>109</v>
      </c>
      <c r="D14" s="273"/>
      <c r="E14" s="276" t="s">
        <v>80</v>
      </c>
      <c r="F14" s="277" t="s">
        <v>81</v>
      </c>
    </row>
    <row r="15" spans="1:6">
      <c r="A15" s="271" t="s">
        <v>280</v>
      </c>
      <c r="B15" s="275" t="s">
        <v>110</v>
      </c>
      <c r="D15" s="273"/>
      <c r="E15" s="276" t="s">
        <v>82</v>
      </c>
      <c r="F15" s="277" t="s">
        <v>83</v>
      </c>
    </row>
    <row r="16" spans="1:6">
      <c r="A16" s="271" t="s">
        <v>281</v>
      </c>
      <c r="B16" s="275" t="s">
        <v>111</v>
      </c>
      <c r="D16" s="273"/>
      <c r="E16" s="276" t="s">
        <v>84</v>
      </c>
      <c r="F16" s="277" t="s">
        <v>85</v>
      </c>
    </row>
    <row r="17" spans="1:6">
      <c r="A17" s="271" t="s">
        <v>282</v>
      </c>
      <c r="B17" s="275" t="s">
        <v>234</v>
      </c>
      <c r="D17" s="273"/>
      <c r="E17" s="276" t="s">
        <v>86</v>
      </c>
      <c r="F17" s="277" t="s">
        <v>87</v>
      </c>
    </row>
    <row r="18" spans="1:6">
      <c r="A18" s="271" t="s">
        <v>283</v>
      </c>
      <c r="B18" s="275" t="s">
        <v>235</v>
      </c>
      <c r="D18" s="273"/>
      <c r="E18" s="276" t="s">
        <v>88</v>
      </c>
      <c r="F18" s="277" t="s">
        <v>89</v>
      </c>
    </row>
    <row r="19" spans="1:6">
      <c r="A19" s="271" t="s">
        <v>284</v>
      </c>
      <c r="B19" s="275" t="s">
        <v>236</v>
      </c>
      <c r="D19" s="273" t="s">
        <v>150</v>
      </c>
      <c r="E19" s="276"/>
      <c r="F19" s="270"/>
    </row>
    <row r="20" spans="1:6">
      <c r="A20" s="271" t="s">
        <v>285</v>
      </c>
      <c r="B20" s="275" t="s">
        <v>237</v>
      </c>
      <c r="D20" s="273"/>
      <c r="E20" s="276" t="s">
        <v>90</v>
      </c>
      <c r="F20" s="277" t="s">
        <v>91</v>
      </c>
    </row>
    <row r="21" spans="1:6">
      <c r="A21" s="271" t="s">
        <v>286</v>
      </c>
      <c r="B21" s="275" t="s">
        <v>212</v>
      </c>
      <c r="D21" s="273"/>
      <c r="E21" s="276" t="s">
        <v>92</v>
      </c>
      <c r="F21" s="277" t="s">
        <v>93</v>
      </c>
    </row>
    <row r="22" spans="1:6">
      <c r="A22" s="271" t="s">
        <v>287</v>
      </c>
      <c r="B22" s="275" t="s">
        <v>213</v>
      </c>
      <c r="D22" s="273"/>
      <c r="E22" s="276" t="s">
        <v>94</v>
      </c>
      <c r="F22" s="277" t="s">
        <v>95</v>
      </c>
    </row>
    <row r="23" spans="1:6">
      <c r="A23" s="271" t="s">
        <v>564</v>
      </c>
      <c r="B23" s="275" t="s">
        <v>238</v>
      </c>
      <c r="D23" s="273"/>
      <c r="E23" s="276" t="s">
        <v>96</v>
      </c>
      <c r="F23" s="277" t="s">
        <v>97</v>
      </c>
    </row>
    <row r="24" spans="1:6">
      <c r="A24" s="271" t="s">
        <v>563</v>
      </c>
      <c r="B24" s="275" t="s">
        <v>239</v>
      </c>
      <c r="D24" s="273"/>
      <c r="E24" s="276" t="s">
        <v>98</v>
      </c>
      <c r="F24" s="277" t="s">
        <v>99</v>
      </c>
    </row>
    <row r="25" spans="1:6">
      <c r="A25" s="271" t="s">
        <v>562</v>
      </c>
      <c r="B25" s="275" t="s">
        <v>240</v>
      </c>
      <c r="D25" s="273"/>
      <c r="E25" s="276" t="s">
        <v>100</v>
      </c>
      <c r="F25" s="277" t="s">
        <v>101</v>
      </c>
    </row>
    <row r="26" spans="1:6">
      <c r="A26" s="271" t="s">
        <v>561</v>
      </c>
      <c r="B26" s="275" t="s">
        <v>241</v>
      </c>
      <c r="D26" s="273"/>
      <c r="E26" s="276" t="s">
        <v>102</v>
      </c>
      <c r="F26" s="277" t="s">
        <v>103</v>
      </c>
    </row>
    <row r="27" spans="1:6">
      <c r="A27" s="271" t="s">
        <v>560</v>
      </c>
      <c r="B27" s="275" t="s">
        <v>242</v>
      </c>
      <c r="D27" s="273"/>
      <c r="E27" s="276" t="s">
        <v>104</v>
      </c>
      <c r="F27" s="277" t="s">
        <v>105</v>
      </c>
    </row>
    <row r="28" spans="1:6">
      <c r="A28" s="271" t="s">
        <v>559</v>
      </c>
      <c r="B28" s="275" t="s">
        <v>243</v>
      </c>
      <c r="D28" s="273" t="s">
        <v>106</v>
      </c>
      <c r="E28" s="276"/>
      <c r="F28" s="270"/>
    </row>
    <row r="29" spans="1:6">
      <c r="D29" s="273"/>
      <c r="E29" s="276" t="s">
        <v>113</v>
      </c>
      <c r="F29" s="277" t="s">
        <v>207</v>
      </c>
    </row>
    <row r="30" spans="1:6">
      <c r="B30" s="212"/>
      <c r="D30" s="273"/>
      <c r="E30" s="276" t="s">
        <v>114</v>
      </c>
      <c r="F30" s="277" t="s">
        <v>208</v>
      </c>
    </row>
    <row r="31" spans="1:6">
      <c r="B31" s="212"/>
      <c r="D31" s="273"/>
      <c r="E31" s="276" t="s">
        <v>115</v>
      </c>
      <c r="F31" s="277" t="s">
        <v>209</v>
      </c>
    </row>
    <row r="32" spans="1:6">
      <c r="D32" s="273"/>
      <c r="E32" s="276" t="s">
        <v>116</v>
      </c>
      <c r="F32" s="277" t="s">
        <v>212</v>
      </c>
    </row>
    <row r="33" spans="4:6">
      <c r="D33" s="273"/>
      <c r="E33" s="276" t="s">
        <v>117</v>
      </c>
      <c r="F33" s="277" t="s">
        <v>213</v>
      </c>
    </row>
    <row r="34" spans="4:6">
      <c r="D34" s="273"/>
      <c r="E34" s="276" t="s">
        <v>118</v>
      </c>
      <c r="F34" s="277" t="s">
        <v>214</v>
      </c>
    </row>
    <row r="35" spans="4:6">
      <c r="D35" s="273"/>
      <c r="E35" s="276" t="s">
        <v>119</v>
      </c>
      <c r="F35" s="277" t="s">
        <v>215</v>
      </c>
    </row>
    <row r="36" spans="4:6">
      <c r="D36" s="273"/>
      <c r="E36" s="276" t="s">
        <v>120</v>
      </c>
      <c r="F36" s="277" t="s">
        <v>216</v>
      </c>
    </row>
    <row r="37" spans="4:6">
      <c r="D37" s="273"/>
      <c r="E37" s="276" t="s">
        <v>121</v>
      </c>
      <c r="F37" s="277" t="s">
        <v>217</v>
      </c>
    </row>
    <row r="38" spans="4:6">
      <c r="D38" s="273"/>
      <c r="E38" s="276" t="s">
        <v>122</v>
      </c>
      <c r="F38" s="277" t="s">
        <v>218</v>
      </c>
    </row>
    <row r="39" spans="4:6">
      <c r="D39" s="273"/>
      <c r="E39" s="276" t="s">
        <v>123</v>
      </c>
      <c r="F39" s="277" t="s">
        <v>219</v>
      </c>
    </row>
    <row r="40" spans="4:6">
      <c r="D40" s="273" t="s">
        <v>124</v>
      </c>
      <c r="E40" s="276"/>
      <c r="F40" s="270"/>
    </row>
    <row r="41" spans="4:6">
      <c r="D41" s="273"/>
      <c r="E41" s="276" t="s">
        <v>125</v>
      </c>
      <c r="F41" s="277" t="s">
        <v>126</v>
      </c>
    </row>
    <row r="42" spans="4:6">
      <c r="D42" s="273"/>
      <c r="E42" s="276" t="s">
        <v>127</v>
      </c>
      <c r="F42" s="277" t="s">
        <v>128</v>
      </c>
    </row>
    <row r="43" spans="4:6">
      <c r="D43" s="273"/>
      <c r="E43" s="276" t="s">
        <v>129</v>
      </c>
      <c r="F43" s="277" t="s">
        <v>130</v>
      </c>
    </row>
    <row r="44" spans="4:6">
      <c r="D44" s="273"/>
      <c r="E44" s="276" t="s">
        <v>131</v>
      </c>
      <c r="F44" s="277" t="s">
        <v>132</v>
      </c>
    </row>
    <row r="45" spans="4:6">
      <c r="D45" s="273"/>
      <c r="E45" s="276" t="s">
        <v>133</v>
      </c>
      <c r="F45" s="277" t="s">
        <v>134</v>
      </c>
    </row>
    <row r="46" spans="4:6">
      <c r="D46" s="273"/>
      <c r="E46" s="276" t="s">
        <v>135</v>
      </c>
      <c r="F46" s="277" t="s">
        <v>136</v>
      </c>
    </row>
    <row r="47" spans="4:6">
      <c r="D47" s="273"/>
      <c r="E47" s="276" t="s">
        <v>137</v>
      </c>
      <c r="F47" s="277" t="s">
        <v>138</v>
      </c>
    </row>
    <row r="48" spans="4:6">
      <c r="D48" s="273" t="s">
        <v>139</v>
      </c>
      <c r="E48" s="276"/>
      <c r="F48" s="270"/>
    </row>
    <row r="49" spans="4:6" ht="26.4" customHeight="1">
      <c r="D49" s="273"/>
      <c r="E49" s="276" t="s">
        <v>140</v>
      </c>
      <c r="F49" s="277" t="s">
        <v>141</v>
      </c>
    </row>
    <row r="50" spans="4:6">
      <c r="D50" s="273"/>
      <c r="E50" s="276" t="s">
        <v>142</v>
      </c>
      <c r="F50" s="277" t="s">
        <v>143</v>
      </c>
    </row>
    <row r="51" spans="4:6">
      <c r="D51" s="273"/>
      <c r="E51" s="276" t="s">
        <v>144</v>
      </c>
      <c r="F51" s="277" t="s">
        <v>145</v>
      </c>
    </row>
    <row r="52" spans="4:6">
      <c r="D52" s="273"/>
      <c r="E52" s="276" t="s">
        <v>151</v>
      </c>
      <c r="F52" s="277" t="s">
        <v>152</v>
      </c>
    </row>
    <row r="53" spans="4:6">
      <c r="F53" s="215"/>
    </row>
    <row r="54" spans="4:6">
      <c r="F54" s="214" t="s">
        <v>263</v>
      </c>
    </row>
    <row r="56" spans="4:6">
      <c r="D56" s="214" t="s">
        <v>146</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58</vt:i4>
      </vt:variant>
    </vt:vector>
  </HeadingPairs>
  <TitlesOfParts>
    <vt:vector size="73" baseType="lpstr">
      <vt:lpstr>集計1</vt:lpstr>
      <vt:lpstr>目次</vt:lpstr>
      <vt:lpstr>ｼｰﾄ0</vt:lpstr>
      <vt:lpstr>ｼｰﾄ1</vt:lpstr>
      <vt:lpstr>ｼｰﾄ2</vt:lpstr>
      <vt:lpstr>ｼｰﾄ3</vt:lpstr>
      <vt:lpstr>ｼｰﾄ5</vt:lpstr>
      <vt:lpstr>ｼｰﾄ6</vt:lpstr>
      <vt:lpstr>目次 (2)</vt:lpstr>
      <vt:lpstr>ｼｰﾄ7</vt:lpstr>
      <vt:lpstr>ｼｰﾄ10</vt:lpstr>
      <vt:lpstr>ｼｰﾄ12</vt:lpstr>
      <vt:lpstr>ｼｰﾄ14</vt:lpstr>
      <vt:lpstr>ｼｰﾄ22</vt:lpstr>
      <vt:lpstr>Sheet1</vt:lpstr>
      <vt:lpstr>ｼｰﾄ0!Print_Area</vt:lpstr>
      <vt:lpstr>ｼｰﾄ1!Print_Area</vt:lpstr>
      <vt:lpstr>ｼｰﾄ10!Print_Area</vt:lpstr>
      <vt:lpstr>ｼｰﾄ12!Print_Area</vt:lpstr>
      <vt:lpstr>ｼｰﾄ14!Print_Area</vt:lpstr>
      <vt:lpstr>ｼｰﾄ22!Print_Area</vt:lpstr>
      <vt:lpstr>ｼｰﾄ3!Print_Area</vt:lpstr>
      <vt:lpstr>ｼｰﾄ5!Print_Area</vt:lpstr>
      <vt:lpstr>ｼｰﾄ6!Print_Area</vt:lpstr>
      <vt:lpstr>ｼｰﾄ7!Print_Area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