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13_ncr:1_{0632A062-A82E-4831-9F49-B3811029C040}" xr6:coauthVersionLast="47" xr6:coauthVersionMax="47" xr10:uidLastSave="{00000000-0000-0000-0000-000000000000}"/>
  <bookViews>
    <workbookView xWindow="-110" yWindow="-110" windowWidth="19420" windowHeight="10420" tabRatio="823" firstSheet="1" activeTab="1" xr2:uid="{00000000-000D-0000-FFFF-FFFF00000000}"/>
  </bookViews>
  <sheets>
    <sheet name="集計1" sheetId="128" state="hidden" r:id="rId1"/>
    <sheet name="目次" sheetId="225" r:id="rId2"/>
    <sheet name="ｼｰﾄ0" sheetId="192" r:id="rId3"/>
    <sheet name="ｼｰﾄ1" sheetId="216" r:id="rId4"/>
    <sheet name="ｼｰﾄ2" sheetId="218" r:id="rId5"/>
    <sheet name="ｼｰﾄ3" sheetId="221" r:id="rId6"/>
    <sheet name="ｼｰﾄ5" sheetId="57" r:id="rId7"/>
    <sheet name="ｼｰﾄ6" sheetId="207" r:id="rId8"/>
    <sheet name="ｼｰﾄ14" sheetId="229" r:id="rId9"/>
    <sheet name="Sheet1" sheetId="228" state="hidden" r:id="rId10"/>
  </sheets>
  <definedNames>
    <definedName name="_xlnm._FilterDatabase" localSheetId="0" hidden="1">集計1!#REF!</definedName>
    <definedName name="_xlnm.Print_Area" localSheetId="2">ｼｰﾄ0!$B$1:$D$4</definedName>
    <definedName name="_xlnm.Print_Area" localSheetId="3">ｼｰﾄ1!$A$1:$F$28</definedName>
    <definedName name="_xlnm.Print_Area" localSheetId="8">ｼｰﾄ14!$B$1:$U$20</definedName>
    <definedName name="_xlnm.Print_Area" localSheetId="5">ｼｰﾄ3!$A$1:$L$71</definedName>
    <definedName name="_xlnm.Print_Area" localSheetId="6">ｼｰﾄ5!$A$1:$H$47</definedName>
    <definedName name="_xlnm.Print_Area" localSheetId="7">ｼｰﾄ6!$A$1:$V$72</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ｼｰﾄ0!#REF!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29" l="1"/>
  <c r="R5" i="229"/>
  <c r="S5" i="229" s="1"/>
  <c r="R6" i="229"/>
  <c r="F7" i="229"/>
  <c r="G7" i="229"/>
  <c r="H7" i="229"/>
  <c r="I7" i="229"/>
  <c r="J7" i="229"/>
  <c r="K7" i="229"/>
  <c r="L7" i="229"/>
  <c r="L17" i="229" s="1"/>
  <c r="M7" i="229"/>
  <c r="N7" i="229"/>
  <c r="O7" i="229"/>
  <c r="P7" i="229"/>
  <c r="Q7" i="229"/>
  <c r="R8" i="229"/>
  <c r="R9" i="229"/>
  <c r="S8" i="229" s="1"/>
  <c r="F10" i="229"/>
  <c r="G10" i="229"/>
  <c r="H10" i="229"/>
  <c r="I10" i="229"/>
  <c r="J10" i="229"/>
  <c r="K10" i="229"/>
  <c r="L10" i="229"/>
  <c r="M10" i="229"/>
  <c r="M17" i="229" s="1"/>
  <c r="N10" i="229"/>
  <c r="O10" i="229"/>
  <c r="P10" i="229"/>
  <c r="Q10" i="229"/>
  <c r="R11" i="229"/>
  <c r="R12" i="229"/>
  <c r="S11" i="229" s="1"/>
  <c r="F13" i="229"/>
  <c r="F17" i="229" s="1"/>
  <c r="G13" i="229"/>
  <c r="H13" i="229"/>
  <c r="I13" i="229"/>
  <c r="J13" i="229"/>
  <c r="K13" i="229"/>
  <c r="L13" i="229"/>
  <c r="M13" i="229"/>
  <c r="N13" i="229"/>
  <c r="N17" i="229" s="1"/>
  <c r="O13" i="229"/>
  <c r="P13" i="229"/>
  <c r="Q13" i="229"/>
  <c r="R14" i="229"/>
  <c r="R15" i="229"/>
  <c r="S14" i="229" s="1"/>
  <c r="F16" i="229"/>
  <c r="G16" i="229"/>
  <c r="G17" i="229" s="1"/>
  <c r="H16" i="229"/>
  <c r="I16" i="229"/>
  <c r="J16" i="229"/>
  <c r="K16" i="229"/>
  <c r="L16" i="229"/>
  <c r="M16" i="229"/>
  <c r="N16" i="229"/>
  <c r="O16" i="229"/>
  <c r="O17" i="229" s="1"/>
  <c r="P16" i="229"/>
  <c r="Q16" i="229"/>
  <c r="H17" i="229"/>
  <c r="I17" i="229"/>
  <c r="J17" i="229"/>
  <c r="K17" i="229"/>
  <c r="P17" i="229"/>
  <c r="Q17" i="229"/>
  <c r="C67" i="221"/>
  <c r="A6" i="221"/>
  <c r="S17" i="229" l="1"/>
  <c r="R17" i="229"/>
  <c r="D11" i="128"/>
  <c r="I53" i="207"/>
  <c r="E54" i="207"/>
  <c r="S53" i="207"/>
  <c r="R53" i="207"/>
  <c r="Q53" i="207"/>
  <c r="P53" i="207"/>
  <c r="O53" i="207"/>
  <c r="N53" i="207"/>
  <c r="M53" i="207"/>
  <c r="L53" i="207"/>
  <c r="K53" i="207"/>
  <c r="J53" i="207"/>
  <c r="H53" i="207"/>
  <c r="G53" i="207"/>
  <c r="F53" i="207"/>
  <c r="E53" i="207"/>
  <c r="S47" i="207"/>
  <c r="R47" i="207"/>
  <c r="Q47" i="207"/>
  <c r="P47" i="207"/>
  <c r="O47" i="207"/>
  <c r="N47" i="207"/>
  <c r="M47" i="207"/>
  <c r="L47" i="207"/>
  <c r="K47" i="207"/>
  <c r="J47" i="207"/>
  <c r="I47" i="207"/>
  <c r="H47" i="207"/>
  <c r="G47" i="207"/>
  <c r="F47" i="207"/>
  <c r="E47" i="207"/>
  <c r="S41" i="207"/>
  <c r="R41" i="207"/>
  <c r="Q41" i="207"/>
  <c r="P41" i="207"/>
  <c r="O41" i="207"/>
  <c r="N41" i="207"/>
  <c r="M41" i="207"/>
  <c r="L41" i="207"/>
  <c r="K41" i="207"/>
  <c r="J41" i="207"/>
  <c r="I41" i="207"/>
  <c r="H41" i="207"/>
  <c r="G41" i="207"/>
  <c r="F41" i="207"/>
  <c r="E41" i="207"/>
  <c r="S35" i="207"/>
  <c r="R35" i="207"/>
  <c r="Q35" i="207"/>
  <c r="P35" i="207"/>
  <c r="O35" i="207"/>
  <c r="N35" i="207"/>
  <c r="M35" i="207"/>
  <c r="L35" i="207"/>
  <c r="K35" i="207"/>
  <c r="J35" i="207"/>
  <c r="I35" i="207"/>
  <c r="H35" i="207"/>
  <c r="G35" i="207"/>
  <c r="F35" i="207"/>
  <c r="E35" i="207"/>
  <c r="S29" i="207"/>
  <c r="R29" i="207"/>
  <c r="Q29" i="207"/>
  <c r="P29" i="207"/>
  <c r="O29" i="207"/>
  <c r="N29" i="207"/>
  <c r="M29" i="207"/>
  <c r="L29" i="207"/>
  <c r="K29" i="207"/>
  <c r="J29" i="207"/>
  <c r="I29" i="207"/>
  <c r="H29" i="207"/>
  <c r="G29" i="207"/>
  <c r="F29" i="207"/>
  <c r="E29" i="207"/>
  <c r="S23" i="207"/>
  <c r="R23" i="207"/>
  <c r="Q23" i="207"/>
  <c r="P23" i="207"/>
  <c r="O23" i="207"/>
  <c r="N23" i="207"/>
  <c r="M23" i="207"/>
  <c r="L23" i="207"/>
  <c r="K23" i="207"/>
  <c r="J23" i="207"/>
  <c r="I23" i="207"/>
  <c r="H23" i="207"/>
  <c r="G23" i="207"/>
  <c r="F23" i="207"/>
  <c r="E23" i="207"/>
  <c r="S17" i="207"/>
  <c r="R17" i="207"/>
  <c r="Q17" i="207"/>
  <c r="P17" i="207"/>
  <c r="O17" i="207"/>
  <c r="N17" i="207"/>
  <c r="M17" i="207"/>
  <c r="L17" i="207"/>
  <c r="K17" i="207"/>
  <c r="J17" i="207"/>
  <c r="I17" i="207"/>
  <c r="H17" i="207"/>
  <c r="G17" i="207"/>
  <c r="F17" i="207"/>
  <c r="E17" i="207"/>
  <c r="AO11" i="128"/>
  <c r="P58" i="207"/>
  <c r="D67" i="221"/>
  <c r="D13" i="57"/>
  <c r="E55" i="207"/>
  <c r="F55" i="207"/>
  <c r="G55" i="207"/>
  <c r="H55" i="207"/>
  <c r="I55" i="207"/>
  <c r="J55" i="207"/>
  <c r="K55" i="207"/>
  <c r="L55" i="207"/>
  <c r="M55" i="207"/>
  <c r="N55" i="207"/>
  <c r="O55" i="207"/>
  <c r="P55" i="207"/>
  <c r="Q55" i="207"/>
  <c r="R55" i="207"/>
  <c r="S55" i="207"/>
  <c r="E56" i="207"/>
  <c r="F56" i="207"/>
  <c r="G56" i="207"/>
  <c r="H56" i="207"/>
  <c r="I56" i="207"/>
  <c r="J56" i="207"/>
  <c r="K56" i="207"/>
  <c r="L56" i="207"/>
  <c r="M56" i="207"/>
  <c r="N56" i="207"/>
  <c r="O56" i="207"/>
  <c r="P56" i="207"/>
  <c r="Q56" i="207"/>
  <c r="R56" i="207"/>
  <c r="S56" i="207"/>
  <c r="E57" i="207"/>
  <c r="F57" i="207"/>
  <c r="G57" i="207"/>
  <c r="H57" i="207"/>
  <c r="I57" i="207"/>
  <c r="J57" i="207"/>
  <c r="K57" i="207"/>
  <c r="L57" i="207"/>
  <c r="M57" i="207"/>
  <c r="N57" i="207"/>
  <c r="O57" i="207"/>
  <c r="P57" i="207"/>
  <c r="Q57" i="207"/>
  <c r="R57" i="207"/>
  <c r="S57" i="207"/>
  <c r="E58" i="207"/>
  <c r="F58" i="207"/>
  <c r="G58" i="207"/>
  <c r="H58" i="207"/>
  <c r="I58" i="207"/>
  <c r="J58" i="207"/>
  <c r="K58" i="207"/>
  <c r="L58" i="207"/>
  <c r="M58" i="207"/>
  <c r="N58" i="207"/>
  <c r="O58" i="207"/>
  <c r="Q58" i="207"/>
  <c r="R58" i="207"/>
  <c r="S58" i="207"/>
  <c r="F54" i="207"/>
  <c r="G54" i="207"/>
  <c r="H54" i="207"/>
  <c r="I54" i="207"/>
  <c r="J54" i="207"/>
  <c r="K54" i="207"/>
  <c r="L54" i="207"/>
  <c r="M54" i="207"/>
  <c r="N54" i="207"/>
  <c r="O54" i="207"/>
  <c r="P54" i="207"/>
  <c r="Q54" i="207"/>
  <c r="R54" i="207"/>
  <c r="S54" i="207"/>
  <c r="G11" i="207"/>
  <c r="F11" i="207"/>
  <c r="E11" i="207"/>
  <c r="J11" i="207"/>
  <c r="I11" i="207"/>
  <c r="H11" i="207"/>
  <c r="M11" i="207"/>
  <c r="L11" i="207"/>
  <c r="K11" i="207"/>
  <c r="P11" i="207"/>
  <c r="O11" i="207"/>
  <c r="N11" i="207"/>
  <c r="S11" i="207"/>
  <c r="R11" i="207"/>
  <c r="Q11" i="207"/>
  <c r="F14" i="57"/>
  <c r="E14" i="57"/>
  <c r="D14" i="57"/>
  <c r="F13" i="57"/>
  <c r="E13" i="57"/>
  <c r="J59" i="207" l="1"/>
  <c r="G59" i="207"/>
  <c r="M59" i="207"/>
  <c r="L59" i="207"/>
  <c r="S59" i="207"/>
  <c r="O59" i="207"/>
  <c r="F59" i="207"/>
  <c r="E59" i="207"/>
  <c r="P59" i="207"/>
  <c r="K59" i="207"/>
  <c r="I59" i="207"/>
  <c r="H59" i="207"/>
  <c r="N59" i="207"/>
  <c r="R59" i="207"/>
  <c r="Q59" i="207"/>
  <c r="B48" i="207"/>
  <c r="B42" i="207"/>
  <c r="B36" i="207"/>
  <c r="B30" i="207"/>
  <c r="B24" i="207"/>
  <c r="B18" i="207"/>
  <c r="B12" i="207"/>
  <c r="B6" i="207"/>
  <c r="A2" i="207"/>
  <c r="F45" i="57"/>
  <c r="E45" i="57"/>
  <c r="D45" i="57"/>
  <c r="G44" i="57"/>
  <c r="G43" i="57"/>
  <c r="G42" i="57"/>
  <c r="G41" i="57"/>
  <c r="F36" i="57"/>
  <c r="AC11" i="128" s="1"/>
  <c r="E36" i="57"/>
  <c r="AB11" i="128" s="1"/>
  <c r="D36" i="57"/>
  <c r="AA11" i="128" s="1"/>
  <c r="G35" i="57"/>
  <c r="G34" i="57"/>
  <c r="G33" i="57"/>
  <c r="G32" i="57"/>
  <c r="B32" i="57"/>
  <c r="F28" i="57"/>
  <c r="E28" i="57"/>
  <c r="D28" i="57"/>
  <c r="F27" i="57"/>
  <c r="E27" i="57"/>
  <c r="D27" i="57"/>
  <c r="B5" i="57"/>
  <c r="H79" i="221"/>
  <c r="G79" i="221"/>
  <c r="F79" i="221"/>
  <c r="E79" i="221"/>
  <c r="A21" i="221"/>
  <c r="A20" i="221"/>
  <c r="A19" i="221"/>
  <c r="A17" i="221"/>
  <c r="A16" i="221"/>
  <c r="A15" i="221"/>
  <c r="A13" i="221"/>
  <c r="A12" i="221"/>
  <c r="A11" i="221"/>
  <c r="A9" i="221"/>
  <c r="A8" i="221"/>
  <c r="A7" i="221"/>
  <c r="B2" i="221"/>
  <c r="B4" i="218"/>
  <c r="A3" i="218"/>
  <c r="D3" i="216"/>
  <c r="AN11" i="128"/>
  <c r="AM11" i="128"/>
  <c r="AL11" i="128"/>
  <c r="AK11" i="128"/>
  <c r="AJ11" i="128"/>
  <c r="AI11" i="128"/>
  <c r="AH11" i="128"/>
  <c r="AG11" i="128"/>
  <c r="AF11" i="128"/>
  <c r="AE11" i="128"/>
  <c r="AD11" i="128"/>
  <c r="Z11" i="128"/>
  <c r="R11" i="128"/>
  <c r="Q11" i="128"/>
  <c r="P11" i="128"/>
  <c r="O11" i="128"/>
  <c r="N11" i="128"/>
  <c r="M11" i="128"/>
  <c r="L11" i="128"/>
  <c r="K11" i="128"/>
  <c r="J11" i="128"/>
  <c r="I11" i="128"/>
  <c r="H11" i="128"/>
  <c r="G11" i="128"/>
  <c r="F11" i="128"/>
  <c r="E11" i="128"/>
  <c r="C11" i="128"/>
  <c r="B11" i="128"/>
  <c r="E67" i="221" l="1"/>
  <c r="S11" i="128" s="1"/>
  <c r="H67" i="221"/>
  <c r="V11" i="128" s="1"/>
  <c r="G67" i="221"/>
  <c r="U11" i="128" s="1"/>
  <c r="F67" i="221"/>
  <c r="T11" i="128" s="1"/>
  <c r="G36" i="57"/>
  <c r="G45" i="57"/>
  <c r="I79" i="221"/>
  <c r="I67" i="221" l="1"/>
  <c r="Y11" i="128" s="1"/>
</calcChain>
</file>

<file path=xl/sharedStrings.xml><?xml version="1.0" encoding="utf-8"?>
<sst xmlns="http://schemas.openxmlformats.org/spreadsheetml/2006/main" count="1044" uniqueCount="633">
  <si>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</si>
  <si>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</si>
  <si>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</si>
  <si>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</si>
  <si>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</si>
  <si>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</si>
  <si>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</si>
  <si>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</si>
  <si>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</si>
  <si>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</si>
  <si>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</si>
  <si>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</si>
  <si>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</si>
  <si>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</si>
  <si>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</si>
  <si>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</si>
  <si>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</si>
  <si>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工業用</t>
  </si>
  <si>
    <t>上水道用</t>
  </si>
  <si>
    <t>建築物用</t>
  </si>
  <si>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</si>
  <si>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</si>
  <si>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</si>
  <si>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</si>
  <si>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</si>
  <si>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水位</t>
    <rPh sb="0" eb="2">
      <t>スイイ</t>
    </rPh>
    <phoneticPr fontId="4"/>
  </si>
  <si>
    <t>観測井標高(T.P.m)</t>
  </si>
  <si>
    <t>地下水の類別</t>
  </si>
  <si>
    <t>4cm/年
以上</t>
  </si>
  <si>
    <t>地　域</t>
    <rPh sb="0" eb="1">
      <t>チ</t>
    </rPh>
    <rPh sb="2" eb="3">
      <t>イキ</t>
    </rPh>
    <phoneticPr fontId="4"/>
  </si>
  <si>
    <t>間接被害</t>
  </si>
  <si>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</si>
  <si>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</si>
  <si>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</si>
  <si>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</si>
  <si>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</si>
  <si>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</si>
  <si>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</si>
  <si>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</si>
  <si>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</si>
  <si>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</si>
  <si>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</si>
  <si>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ストレーナー位置
（地表面下深さ）</t>
    <phoneticPr fontId="4"/>
  </si>
  <si>
    <t>所轄機関</t>
    <phoneticPr fontId="4"/>
  </si>
  <si>
    <t>既往最低水位</t>
    <phoneticPr fontId="4"/>
  </si>
  <si>
    <t>(m)</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</si>
  <si>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</si>
  <si>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</si>
  <si>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</si>
  <si>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</si>
  <si>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</si>
  <si>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その他</t>
    <rPh sb="2" eb="3">
      <t>タ</t>
    </rPh>
    <phoneticPr fontId="4"/>
  </si>
  <si>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</si>
  <si>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</si>
  <si>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</si>
  <si>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</si>
  <si>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</si>
  <si>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</si>
  <si>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平成26年度</t>
  </si>
  <si>
    <t>平成27年度</t>
  </si>
  <si>
    <t>平成29年度</t>
  </si>
  <si>
    <t>平成28年度</t>
  </si>
  <si>
    <t>水位の説明</t>
  </si>
  <si>
    <t>二級水準測量</t>
  </si>
  <si>
    <t>用　途</t>
    <phoneticPr fontId="4"/>
  </si>
  <si>
    <t>井戸
本数</t>
    <phoneticPr fontId="4"/>
  </si>
  <si>
    <t>井戸
本数</t>
    <phoneticPr fontId="4"/>
  </si>
  <si>
    <t>井戸
本数</t>
    <phoneticPr fontId="4"/>
  </si>
  <si>
    <t>井戸
本数</t>
    <phoneticPr fontId="4"/>
  </si>
  <si>
    <t>本</t>
  </si>
  <si>
    <t>百万
㎥/年</t>
    <phoneticPr fontId="4"/>
  </si>
  <si>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</si>
  <si>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</si>
  <si>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</si>
  <si>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</si>
  <si>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</si>
  <si>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</si>
  <si>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</si>
  <si>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</si>
  <si>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</si>
  <si>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</si>
  <si>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</si>
  <si>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</si>
  <si>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</si>
  <si>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</si>
  <si>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</si>
  <si>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</si>
  <si>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</si>
  <si>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</si>
  <si>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</si>
  <si>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</si>
  <si>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</si>
  <si>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</si>
  <si>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</si>
  <si>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</si>
  <si>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</si>
  <si>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</si>
  <si>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</si>
  <si>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</si>
  <si>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</si>
  <si>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</si>
  <si>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</si>
  <si>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</si>
  <si>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</si>
  <si>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</si>
  <si>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</si>
  <si>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</si>
  <si>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</si>
  <si>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</si>
  <si>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</si>
  <si>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</si>
  <si>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</si>
  <si>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</si>
  <si>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</si>
  <si>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</si>
  <si>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</si>
  <si>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</si>
  <si>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</si>
  <si>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</si>
  <si>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</si>
  <si>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</si>
  <si>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</si>
  <si>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</si>
  <si>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</si>
  <si>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</si>
  <si>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</si>
  <si>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</si>
  <si>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</si>
  <si>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</si>
  <si>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</si>
  <si>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</si>
  <si>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</si>
  <si>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</si>
  <si>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</si>
  <si>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</si>
  <si>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</si>
  <si>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</si>
  <si>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</si>
  <si>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</si>
  <si>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</si>
  <si>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</si>
  <si>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</si>
  <si>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</si>
  <si>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</si>
  <si>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</si>
  <si>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</si>
  <si>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</si>
  <si>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</si>
  <si>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</si>
  <si>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</si>
  <si>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</si>
  <si>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</si>
  <si>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</si>
  <si>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</si>
  <si>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</si>
  <si>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</si>
  <si>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</si>
  <si>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</si>
  <si>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</si>
  <si>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</si>
  <si>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</si>
  <si>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</si>
  <si>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</si>
  <si>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</si>
  <si>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</si>
  <si>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</si>
  <si>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</si>
  <si>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</si>
  <si>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</si>
  <si>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</si>
  <si>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</si>
  <si>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</si>
  <si>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</si>
  <si>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</si>
  <si>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</si>
  <si>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</si>
  <si>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</si>
  <si>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</si>
  <si>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</si>
  <si>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</si>
  <si>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</si>
  <si>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</si>
  <si>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</si>
  <si>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</si>
  <si>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</si>
  <si>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</si>
  <si>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</si>
  <si>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</si>
  <si>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</si>
  <si>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</si>
  <si>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</si>
  <si>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</si>
  <si>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</si>
  <si>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観測井所在地</t>
    <phoneticPr fontId="4"/>
  </si>
  <si>
    <t>自治体
（都道府県・指定都市）</t>
    <phoneticPr fontId="5"/>
  </si>
  <si>
    <t>水準点所在地</t>
    <phoneticPr fontId="4"/>
  </si>
  <si>
    <t>設置年度</t>
    <rPh sb="2" eb="3">
      <t>ネン</t>
    </rPh>
    <rPh sb="3" eb="4">
      <t>ド</t>
    </rPh>
    <phoneticPr fontId="4"/>
  </si>
  <si>
    <t>観測井名称</t>
    <phoneticPr fontId="4"/>
  </si>
  <si>
    <t>平成27年度</t>
    <phoneticPr fontId="4"/>
  </si>
  <si>
    <t>工業用</t>
    <phoneticPr fontId="4"/>
  </si>
  <si>
    <t>農業用</t>
    <phoneticPr fontId="4"/>
  </si>
  <si>
    <t>・○○市の面積データが大きい原因としては地震によるものである。</t>
    <rPh sb="3" eb="4">
      <t>シ</t>
    </rPh>
    <phoneticPr fontId="4"/>
  </si>
  <si>
    <t>・△△の調査は隔年で行っている。</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</si>
  <si>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</si>
  <si>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</si>
  <si>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</si>
  <si>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</si>
  <si>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</si>
  <si>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</si>
  <si>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</si>
  <si>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</si>
  <si>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</si>
  <si>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</si>
  <si>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</si>
  <si>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</si>
  <si>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</si>
  <si>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</si>
  <si>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</si>
  <si>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</si>
  <si>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</si>
  <si>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</si>
  <si>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4">
      <t>ガンネン</t>
    </rPh>
    <rPh sb="4" eb="5">
      <t>ド</t>
    </rPh>
    <phoneticPr fontId="4"/>
  </si>
  <si>
    <t>令和元年度</t>
    <rPh sb="0" eb="2">
      <t>レイワ</t>
    </rPh>
    <rPh sb="2" eb="3">
      <t>ガン</t>
    </rPh>
    <rPh sb="4" eb="5">
      <t>ド</t>
    </rPh>
    <phoneticPr fontId="4"/>
  </si>
  <si>
    <t>地域の
合計</t>
    <rPh sb="0" eb="2">
      <t>チイキ</t>
    </rPh>
    <rPh sb="4" eb="5">
      <t>ゴウ</t>
    </rPh>
    <rPh sb="5" eb="6">
      <t>ケイ</t>
    </rPh>
    <phoneticPr fontId="4"/>
  </si>
  <si>
    <t>百万
㎥/年</t>
    <phoneticPr fontId="4"/>
  </si>
  <si>
    <t>工業用</t>
    <phoneticPr fontId="4"/>
  </si>
  <si>
    <t>地域名</t>
    <rPh sb="0" eb="3">
      <t>チイキメイ</t>
    </rPh>
    <phoneticPr fontId="4"/>
  </si>
  <si>
    <t>地区名</t>
    <rPh sb="0" eb="2">
      <t>チク</t>
    </rPh>
    <phoneticPr fontId="4"/>
  </si>
  <si>
    <t>平成26年度</t>
    <phoneticPr fontId="4"/>
  </si>
  <si>
    <t>令和元年度</t>
    <rPh sb="0" eb="2">
      <t>レイワ</t>
    </rPh>
    <rPh sb="2" eb="3">
      <t>ガン</t>
    </rPh>
    <rPh sb="3" eb="5">
      <t>ネンド</t>
    </rPh>
    <rPh sb="4" eb="5">
      <t>ド</t>
    </rPh>
    <phoneticPr fontId="4"/>
  </si>
  <si>
    <t>調査名：</t>
    <rPh sb="0" eb="2">
      <t>チョウサ</t>
    </rPh>
    <rPh sb="2" eb="3">
      <t>メイ</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</si>
  <si>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</si>
  <si>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</si>
  <si>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</si>
  <si>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</si>
  <si>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</si>
  <si>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</si>
  <si>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</si>
  <si>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</si>
  <si>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</si>
  <si>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</si>
  <si>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</si>
  <si>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</si>
  <si>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</si>
  <si>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</si>
  <si>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</si>
  <si>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</si>
  <si>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</si>
  <si>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</si>
  <si>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</si>
  <si>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</si>
  <si>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</si>
  <si>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</si>
  <si>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</si>
  <si>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</si>
  <si>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</si>
  <si>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phoneticPr fontId="4"/>
  </si>
  <si>
    <t>■</t>
  </si>
  <si>
    <t>◆</t>
  </si>
  <si>
    <t>□</t>
  </si>
  <si>
    <t>◇</t>
  </si>
  <si>
    <t>備考欄</t>
    <rPh sb="0" eb="2">
      <t>ビコウ</t>
    </rPh>
    <rPh sb="2" eb="3">
      <t>ラン</t>
    </rPh>
    <phoneticPr fontId="4"/>
  </si>
  <si>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</si>
  <si>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</si>
  <si>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</si>
  <si>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</si>
  <si>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</si>
  <si>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</si>
  <si>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</si>
  <si>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</si>
  <si>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</si>
  <si>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</si>
  <si>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</si>
  <si>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</si>
  <si>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</si>
  <si>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</si>
  <si>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</si>
  <si>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</si>
  <si>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</si>
  <si>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</si>
  <si>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</si>
  <si>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</si>
  <si>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</si>
  <si>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</si>
  <si>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</si>
  <si>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</si>
  <si>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</si>
  <si>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</si>
  <si>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</si>
  <si>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</si>
  <si>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</si>
  <si>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</si>
  <si>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</si>
  <si>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</si>
  <si>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</si>
  <si>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</si>
  <si>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</si>
  <si>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</si>
  <si>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</si>
  <si>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</si>
  <si>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</si>
  <si>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</si>
  <si>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</si>
  <si>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</si>
  <si>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</si>
  <si>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</si>
  <si>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</si>
  <si>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</si>
  <si>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</si>
  <si>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</si>
  <si>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</si>
  <si>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</si>
  <si>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</si>
  <si>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</si>
  <si>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</si>
  <si>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</si>
  <si>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</si>
  <si>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</si>
  <si>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</si>
  <si>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</si>
  <si>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</si>
  <si>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</si>
  <si>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</si>
  <si>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</si>
  <si>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</si>
  <si>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</si>
  <si>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</si>
  <si>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２　代表的な観測井における過去10年の地下水位経年変化</t>
    <phoneticPr fontId="4"/>
  </si>
  <si>
    <t>５　地盤沈下監視体制（水準測量、観測井戸数）</t>
    <phoneticPr fontId="5"/>
  </si>
  <si>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</si>
  <si>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</si>
  <si>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</si>
  <si>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</si>
  <si>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</si>
  <si>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</si>
  <si>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</si>
  <si>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</si>
  <si>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</si>
  <si>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</si>
  <si>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</si>
  <si>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</si>
  <si>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</si>
  <si>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</si>
  <si>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</si>
  <si>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</si>
  <si>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令和4年度</t>
    <rPh sb="0" eb="2">
      <t>レイワ</t>
    </rPh>
    <rPh sb="4" eb="5">
      <t>ド</t>
    </rPh>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</si>
  <si>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</si>
  <si>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</si>
  <si>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</si>
  <si>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</si>
  <si>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</si>
  <si>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※令和4年度に水準測量が実施された場合に記入して下さい</t>
  </si>
  <si>
    <t>※令和4年度に調査対象地域以外で水準測量が実施された場合に記入して下さい</t>
    <rPh sb="13" eb="15">
      <t>イガイ</t>
    </rPh>
    <phoneticPr fontId="5"/>
  </si>
  <si>
    <t>※令和4年度末時点の観測井戸数を記入して下さい</t>
    <rPh sb="6" eb="7">
      <t>マツ</t>
    </rPh>
    <rPh sb="7" eb="9">
      <t>ジテン</t>
    </rPh>
    <rPh sb="10" eb="12">
      <t>カンソク</t>
    </rPh>
    <rPh sb="12" eb="14">
      <t>イド</t>
    </rPh>
    <rPh sb="14" eb="15">
      <t>スウ</t>
    </rPh>
    <phoneticPr fontId="5"/>
  </si>
  <si>
    <t>※令和4年度末時点の調査対象地域以外の観測井戸数を記入して下さい</t>
    <rPh sb="6" eb="7">
      <t>マツ</t>
    </rPh>
    <rPh sb="7" eb="9">
      <t>ジテン</t>
    </rPh>
    <rPh sb="19" eb="21">
      <t>カンソク</t>
    </rPh>
    <rPh sb="21" eb="23">
      <t>イド</t>
    </rPh>
    <rPh sb="23" eb="24">
      <t>スウ</t>
    </rPh>
    <phoneticPr fontId="5"/>
  </si>
  <si>
    <t>都道府県名</t>
    <rPh sb="0" eb="4">
      <t>トドウフケン</t>
    </rPh>
    <rPh sb="4" eb="5">
      <t>メイ</t>
    </rPh>
    <phoneticPr fontId="4"/>
  </si>
  <si>
    <t>主要地域の地盤沈下等の状況（地域計）</t>
    <rPh sb="0" eb="2">
      <t>シュヨウ</t>
    </rPh>
    <rPh sb="14" eb="16">
      <t>チイキ</t>
    </rPh>
    <rPh sb="16" eb="17">
      <t>ケイ</t>
    </rPh>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</si>
  <si>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</si>
  <si>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</si>
  <si>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</si>
  <si>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</si>
  <si>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</si>
  <si>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</si>
  <si>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</si>
  <si>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</si>
  <si>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</si>
  <si>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</si>
  <si>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</si>
  <si>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</si>
  <si>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</si>
  <si>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</si>
  <si>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</si>
  <si>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</si>
  <si>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</si>
  <si>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</si>
  <si>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</si>
  <si>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</si>
  <si>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</si>
  <si>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</si>
  <si>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</si>
  <si>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</si>
  <si>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</si>
  <si>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</si>
  <si>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</si>
  <si>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</si>
  <si>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</si>
  <si>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</si>
  <si>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</si>
  <si>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</si>
  <si>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</si>
  <si>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</si>
  <si>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</si>
  <si>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</si>
  <si>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</si>
  <si>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</si>
  <si>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</si>
  <si>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</si>
  <si>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</si>
  <si>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</si>
  <si>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</si>
  <si>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</si>
  <si>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</si>
  <si>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</si>
  <si>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</si>
  <si>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</si>
  <si>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</si>
  <si>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</si>
  <si>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</si>
  <si>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</si>
  <si>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</si>
  <si>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</si>
  <si>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</si>
  <si>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</si>
  <si>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</si>
  <si>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</si>
  <si>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</si>
  <si>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</si>
  <si>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</si>
  <si>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</si>
  <si>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</si>
  <si>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</si>
  <si>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</si>
  <si>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</si>
  <si>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</si>
  <si>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</si>
  <si>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</si>
  <si>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</si>
  <si>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</si>
  <si>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</si>
  <si>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</si>
  <si>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</si>
  <si>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</si>
  <si>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</si>
  <si>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</si>
  <si>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</si>
  <si>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</si>
  <si>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</si>
  <si>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</si>
  <si>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</si>
  <si>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</si>
  <si>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</si>
  <si>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</si>
  <si>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</si>
  <si>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</si>
  <si>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</si>
  <si>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</si>
  <si>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</si>
  <si>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</si>
  <si>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</si>
  <si>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</si>
  <si>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</si>
  <si>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</si>
  <si>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</si>
  <si>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</si>
  <si>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</si>
  <si>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</si>
  <si>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</si>
  <si>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</si>
  <si>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</si>
  <si>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t>
  </si>
  <si>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</si>
  <si>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</si>
  <si>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</si>
  <si>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</si>
  <si>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</si>
  <si>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</si>
  <si>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神奈川県</t>
    <rPh sb="0" eb="4">
      <t>カナガワケン</t>
    </rPh>
    <phoneticPr fontId="4"/>
  </si>
  <si>
    <t>259</t>
  </si>
  <si>
    <t>川崎市川崎区浮島町509-1先</t>
    <rPh sb="0" eb="3">
      <t>カワサキシ</t>
    </rPh>
    <rPh sb="3" eb="6">
      <t>カワサキク</t>
    </rPh>
    <rPh sb="6" eb="8">
      <t>ウキシマ</t>
    </rPh>
    <rPh sb="8" eb="9">
      <t>チョウ</t>
    </rPh>
    <rPh sb="14" eb="15">
      <t>サキ</t>
    </rPh>
    <phoneticPr fontId="5"/>
  </si>
  <si>
    <t>川崎市</t>
    <rPh sb="0" eb="3">
      <t>カワサキシ</t>
    </rPh>
    <phoneticPr fontId="5"/>
  </si>
  <si>
    <t>S38～H13</t>
  </si>
  <si>
    <t>H30～R4</t>
  </si>
  <si>
    <t>１．沈下量の基準点は、日本標準原点　　　（所在地：東京都千代田区永田町1-1）</t>
    <rPh sb="6" eb="8">
      <t>キジュン</t>
    </rPh>
    <rPh sb="8" eb="9">
      <t>テン</t>
    </rPh>
    <phoneticPr fontId="4"/>
  </si>
  <si>
    <t>２．測量の基準日：令和５年１月1日</t>
  </si>
  <si>
    <t>72C</t>
  </si>
  <si>
    <t>川崎市川崎区小川町1-26先</t>
    <rPh sb="0" eb="3">
      <t>カワサキシ</t>
    </rPh>
    <rPh sb="3" eb="6">
      <t>カワサキク</t>
    </rPh>
    <phoneticPr fontId="4"/>
  </si>
  <si>
    <t>川崎市</t>
    <rPh sb="0" eb="3">
      <t>カワサキシ</t>
    </rPh>
    <phoneticPr fontId="4"/>
  </si>
  <si>
    <t>S61～R4</t>
  </si>
  <si>
    <t>R4</t>
  </si>
  <si>
    <t>六郷</t>
  </si>
  <si>
    <t>田島</t>
  </si>
  <si>
    <t>観音川</t>
  </si>
  <si>
    <t>千鳥町</t>
  </si>
  <si>
    <t>渡田</t>
  </si>
  <si>
    <t>小向</t>
  </si>
  <si>
    <t>新城</t>
  </si>
  <si>
    <t>坂戸</t>
  </si>
  <si>
    <t>稲田</t>
  </si>
  <si>
    <t>麻生</t>
    <rPh sb="0" eb="2">
      <t>アサオ</t>
    </rPh>
    <phoneticPr fontId="4"/>
  </si>
  <si>
    <t>宮前</t>
    <rPh sb="0" eb="2">
      <t>ミヤマエ</t>
    </rPh>
    <phoneticPr fontId="4"/>
  </si>
  <si>
    <t>川崎市川崎区
本町2-4</t>
  </si>
  <si>
    <t>川崎市川崎区
鋼管通2-3-7</t>
  </si>
  <si>
    <t>川崎市川崎区
塩浜2-24</t>
  </si>
  <si>
    <t>川崎市川崎区
千鳥町15</t>
  </si>
  <si>
    <t>川崎市川崎区
鋼管通4-17-1</t>
  </si>
  <si>
    <t>川崎市幸区
小向西町4-30-1</t>
  </si>
  <si>
    <t>川崎市中原区
下新城1-15-3</t>
  </si>
  <si>
    <t>川崎市高津区
坂戸1-18-1</t>
  </si>
  <si>
    <t>川崎市多摩区
宿河原3-18-1</t>
  </si>
  <si>
    <t>川崎市麻生区
万福寺1-5-1</t>
    <rPh sb="3" eb="5">
      <t>アサオ</t>
    </rPh>
    <rPh sb="7" eb="10">
      <t>マンプクジ</t>
    </rPh>
    <phoneticPr fontId="4"/>
  </si>
  <si>
    <t>川崎市宮前区
有馬2-6-4</t>
    <rPh sb="3" eb="5">
      <t>ミヤマエ</t>
    </rPh>
    <rPh sb="5" eb="6">
      <t>ク</t>
    </rPh>
    <rPh sb="7" eb="9">
      <t>アリマ</t>
    </rPh>
    <phoneticPr fontId="4"/>
  </si>
  <si>
    <t>22.3～28.3</t>
  </si>
  <si>
    <t>52.5～62.5</t>
  </si>
  <si>
    <t>65.8～76.8</t>
  </si>
  <si>
    <t>60.5～72.5</t>
  </si>
  <si>
    <t>30.5～38.5</t>
  </si>
  <si>
    <t>37.9～43.4</t>
  </si>
  <si>
    <t>25.8～31.3</t>
  </si>
  <si>
    <t>23.5～29.0</t>
  </si>
  <si>
    <t>14.3～19.8</t>
  </si>
  <si>
    <t>145～283</t>
  </si>
  <si>
    <t>158～268</t>
  </si>
  <si>
    <t>川崎市</t>
    <rPh sb="0" eb="2">
      <t>カワサキ</t>
    </rPh>
    <rPh sb="2" eb="3">
      <t>シ</t>
    </rPh>
    <phoneticPr fontId="4"/>
  </si>
  <si>
    <t>同　左</t>
  </si>
  <si>
    <t>同左</t>
    <rPh sb="0" eb="2">
      <t>ドウサ</t>
    </rPh>
    <phoneticPr fontId="4"/>
  </si>
  <si>
    <t>被圧地下水</t>
    <rPh sb="0" eb="1">
      <t>ヒ</t>
    </rPh>
    <rPh sb="1" eb="2">
      <t>アツ</t>
    </rPh>
    <rPh sb="2" eb="5">
      <t>チカスイ</t>
    </rPh>
    <phoneticPr fontId="4"/>
  </si>
  <si>
    <t>自由地下水</t>
  </si>
  <si>
    <t>S35.5</t>
  </si>
  <si>
    <t>S36.6</t>
  </si>
  <si>
    <t>S34.4</t>
  </si>
  <si>
    <t>S37.5</t>
  </si>
  <si>
    <t>S36.3</t>
  </si>
  <si>
    <t>S51.11</t>
  </si>
  <si>
    <t>H23.3</t>
  </si>
  <si>
    <t>H24.2</t>
  </si>
  <si>
    <t>S39  -19.05</t>
  </si>
  <si>
    <t>S39  -28.27</t>
  </si>
  <si>
    <t>S39  -29.44</t>
  </si>
  <si>
    <t>S38  -11.64</t>
  </si>
  <si>
    <t>S40  -25.65</t>
  </si>
  <si>
    <t>S60  -2.72</t>
  </si>
  <si>
    <t>S53 5.51</t>
  </si>
  <si>
    <t>R3  5.06</t>
    <phoneticPr fontId="4"/>
  </si>
  <si>
    <t>S59  13.41</t>
  </si>
  <si>
    <t>H23　17.66</t>
  </si>
  <si>
    <t>H26　10.94</t>
  </si>
  <si>
    <t>東京湾平均海面（Ｔ.Ｐ）を基準とした。</t>
    <phoneticPr fontId="4"/>
  </si>
  <si>
    <t>川崎市の観測井「新城」、「坂戸」、「宮前」、「稲田」及び「麻生」の地域名は、「東横線以西」である。</t>
    <phoneticPr fontId="4"/>
  </si>
  <si>
    <t>各年度の水位は１月から１２月までの平均水位である。</t>
    <rPh sb="0" eb="1">
      <t>カク</t>
    </rPh>
    <rPh sb="1" eb="3">
      <t>ネンド</t>
    </rPh>
    <rPh sb="4" eb="6">
      <t>スイイ</t>
    </rPh>
    <rPh sb="17" eb="19">
      <t>ヘイキン</t>
    </rPh>
    <rPh sb="19" eb="21">
      <t>スイイ</t>
    </rPh>
    <phoneticPr fontId="4"/>
  </si>
  <si>
    <t>-</t>
  </si>
  <si>
    <t>川崎市</t>
    <rPh sb="0" eb="3">
      <t>カワサキシ</t>
    </rPh>
    <phoneticPr fontId="4"/>
  </si>
  <si>
    <t>T-49</t>
  </si>
  <si>
    <t>横浜市</t>
    <rPh sb="0" eb="3">
      <t>ヨコハマシ</t>
    </rPh>
    <phoneticPr fontId="4"/>
  </si>
  <si>
    <t>S47～R4</t>
  </si>
  <si>
    <t>市場観測井</t>
  </si>
  <si>
    <t>横浜公園観測井</t>
  </si>
  <si>
    <t>岡野公園観測井</t>
  </si>
  <si>
    <t>新羽公園観測井</t>
  </si>
  <si>
    <t>秋葉観測井</t>
  </si>
  <si>
    <t>新横浜駅前公園観測井</t>
  </si>
  <si>
    <t>佐江戸公園観測井</t>
  </si>
  <si>
    <t>西寺尾公園観測井</t>
    <rPh sb="0" eb="1">
      <t>ニシ</t>
    </rPh>
    <rPh sb="1" eb="3">
      <t>テラオ</t>
    </rPh>
    <phoneticPr fontId="4"/>
  </si>
  <si>
    <t>矢部団地観測井</t>
    <rPh sb="0" eb="2">
      <t>ヤベ</t>
    </rPh>
    <rPh sb="2" eb="4">
      <t>ダンチ</t>
    </rPh>
    <rPh sb="4" eb="6">
      <t>カンソク</t>
    </rPh>
    <rPh sb="6" eb="7">
      <t>セイ</t>
    </rPh>
    <phoneticPr fontId="4"/>
  </si>
  <si>
    <t>上倉田団地観測井</t>
    <rPh sb="0" eb="1">
      <t>カミ</t>
    </rPh>
    <rPh sb="1" eb="3">
      <t>クラタ</t>
    </rPh>
    <rPh sb="3" eb="5">
      <t>ダンチ</t>
    </rPh>
    <rPh sb="5" eb="7">
      <t>カンソク</t>
    </rPh>
    <phoneticPr fontId="4"/>
  </si>
  <si>
    <t>横浜市鶴見区
元宮1丁目13
市場小学校</t>
  </si>
  <si>
    <t>横浜市中区
横浜公園内</t>
  </si>
  <si>
    <t>横浜市西区岡野
2丁目岡野公園内</t>
  </si>
  <si>
    <t>横浜市港北区新羽町1871新羽公園内</t>
  </si>
  <si>
    <t>横浜市戸塚区
秋葉町300</t>
  </si>
  <si>
    <t>横浜市港北区
新横浜3丁目26
新横浜駅前公園</t>
  </si>
  <si>
    <t>横浜市都筑区佐江戸町佐江戸公園内</t>
  </si>
  <si>
    <t>横浜市神奈川区
西寺尾2-15
西寺尾公園</t>
    <rPh sb="0" eb="3">
      <t>ヨコハマシ</t>
    </rPh>
    <rPh sb="3" eb="7">
      <t>カナガワク</t>
    </rPh>
    <rPh sb="8" eb="9">
      <t>ニシ</t>
    </rPh>
    <rPh sb="9" eb="11">
      <t>テラオ</t>
    </rPh>
    <rPh sb="16" eb="17">
      <t>ニシ</t>
    </rPh>
    <rPh sb="17" eb="19">
      <t>テラオ</t>
    </rPh>
    <rPh sb="19" eb="21">
      <t>コウエン</t>
    </rPh>
    <phoneticPr fontId="4"/>
  </si>
  <si>
    <t>横浜市戸塚区
矢部町321</t>
    <rPh sb="0" eb="3">
      <t>ヨコハマシ</t>
    </rPh>
    <rPh sb="3" eb="5">
      <t>トツカ</t>
    </rPh>
    <rPh sb="5" eb="6">
      <t>ク</t>
    </rPh>
    <rPh sb="7" eb="9">
      <t>ヤベ</t>
    </rPh>
    <rPh sb="9" eb="10">
      <t>チョウ</t>
    </rPh>
    <phoneticPr fontId="4"/>
  </si>
  <si>
    <t>横浜市戸塚区
上倉田町259</t>
    <rPh sb="0" eb="3">
      <t>ヨコハマシ</t>
    </rPh>
    <rPh sb="3" eb="5">
      <t>トツカ</t>
    </rPh>
    <rPh sb="5" eb="6">
      <t>ク</t>
    </rPh>
    <rPh sb="7" eb="8">
      <t>カミ</t>
    </rPh>
    <rPh sb="8" eb="10">
      <t>クラタ</t>
    </rPh>
    <rPh sb="10" eb="11">
      <t>チョウ</t>
    </rPh>
    <phoneticPr fontId="4"/>
  </si>
  <si>
    <t>1.47</t>
  </si>
  <si>
    <t>2.83</t>
  </si>
  <si>
    <t>2.11</t>
  </si>
  <si>
    <t>4.26</t>
  </si>
  <si>
    <t>4.25</t>
  </si>
  <si>
    <t>18.33</t>
  </si>
  <si>
    <t>7.97</t>
  </si>
  <si>
    <t>7.99</t>
  </si>
  <si>
    <t>7.90</t>
  </si>
  <si>
    <t>10.89</t>
  </si>
  <si>
    <t>34.9～39.6</t>
  </si>
  <si>
    <t>44.0～47.0</t>
  </si>
  <si>
    <t>27.1～29.9</t>
  </si>
  <si>
    <t>62.8～72.0
75.0～76.5</t>
  </si>
  <si>
    <t>30.0～36.0</t>
  </si>
  <si>
    <t>115.0～120.0</t>
  </si>
  <si>
    <t>22.0～25.0</t>
  </si>
  <si>
    <t>50.8～56.8</t>
  </si>
  <si>
    <t>95.5～106.5</t>
  </si>
  <si>
    <t>10.5～15.5</t>
  </si>
  <si>
    <t>76.0～86.5</t>
  </si>
  <si>
    <t>13.0～17.0</t>
    <phoneticPr fontId="4"/>
  </si>
  <si>
    <t>7.5～10.0</t>
    <phoneticPr fontId="4"/>
  </si>
  <si>
    <t>11.0～15.0</t>
    <phoneticPr fontId="4"/>
  </si>
  <si>
    <t>横浜市</t>
    <rPh sb="0" eb="3">
      <t>ヨコハマシ</t>
    </rPh>
    <phoneticPr fontId="3"/>
  </si>
  <si>
    <t>被圧地下水</t>
  </si>
  <si>
    <t>S35.6</t>
  </si>
  <si>
    <t>S36.9</t>
  </si>
  <si>
    <t>S45.3</t>
  </si>
  <si>
    <t>S50.8</t>
  </si>
  <si>
    <t>S53.6</t>
  </si>
  <si>
    <t>(S44.12)
H3.4移設</t>
    <rPh sb="13" eb="15">
      <t>イセツ</t>
    </rPh>
    <phoneticPr fontId="4"/>
  </si>
  <si>
    <t>H4.4</t>
    <phoneticPr fontId="4"/>
  </si>
  <si>
    <t>(S57.4)
H15.3移設</t>
    <rPh sb="13" eb="15">
      <t>イセツ</t>
    </rPh>
    <phoneticPr fontId="4"/>
  </si>
  <si>
    <t>（S57.4）
H9.3移設</t>
    <rPh sb="12" eb="14">
      <t>イセツ</t>
    </rPh>
    <phoneticPr fontId="4"/>
  </si>
  <si>
    <t>S46　-22.65</t>
  </si>
  <si>
    <t>S49　-5.38</t>
  </si>
  <si>
    <t>S48　-10.70</t>
  </si>
  <si>
    <t>S47　-14.46</t>
  </si>
  <si>
    <t>H8  10.69</t>
  </si>
  <si>
    <t>S56  -3.76</t>
  </si>
  <si>
    <t>S56  -4.78</t>
  </si>
  <si>
    <t>S56  -0.48</t>
  </si>
  <si>
    <t>H8  6.50</t>
  </si>
  <si>
    <t>H11  4.04</t>
  </si>
  <si>
    <t>横浜市</t>
    <rPh sb="0" eb="3">
      <t>ヨコハマシ</t>
    </rPh>
    <phoneticPr fontId="4"/>
  </si>
  <si>
    <t>市条例による地下水採取量　届け出書</t>
    <rPh sb="0" eb="3">
      <t>シジョウレイ</t>
    </rPh>
    <rPh sb="6" eb="9">
      <t>チカスイ</t>
    </rPh>
    <rPh sb="9" eb="11">
      <t>サイシュ</t>
    </rPh>
    <rPh sb="11" eb="12">
      <t>リョウ</t>
    </rPh>
    <rPh sb="13" eb="14">
      <t>トド</t>
    </rPh>
    <rPh sb="15" eb="17">
      <t>デショ</t>
    </rPh>
    <phoneticPr fontId="4"/>
  </si>
  <si>
    <t>防災・消防用、浄化用、飲料用、散水用</t>
    <rPh sb="0" eb="2">
      <t>ボウサイ</t>
    </rPh>
    <rPh sb="3" eb="6">
      <t>ショウボウヨウ</t>
    </rPh>
    <rPh sb="7" eb="9">
      <t>ジョウカ</t>
    </rPh>
    <rPh sb="9" eb="10">
      <t>ヨウ</t>
    </rPh>
    <rPh sb="11" eb="14">
      <t>インリョウヨウ</t>
    </rPh>
    <rPh sb="15" eb="18">
      <t>サンスイヨウ</t>
    </rPh>
    <phoneticPr fontId="4"/>
  </si>
  <si>
    <r>
      <t xml:space="preserve">被害の状況
</t>
    </r>
    <r>
      <rPr>
        <sz val="10"/>
        <color rgb="FF00000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</si>
  <si>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color rgb="FF000000"/>
        <rFont val="メイリオ"/>
        <family val="3"/>
        <charset val="128"/>
      </rPr>
      <t>※</t>
    </r>
    <phoneticPr fontId="4"/>
  </si>
  <si>
    <r>
      <t>※各シートの</t>
    </r>
    <r>
      <rPr>
        <b/>
        <sz val="10"/>
        <color rgb="FF000000"/>
        <rFont val="メイリオ"/>
        <family val="3"/>
        <charset val="128"/>
      </rPr>
      <t>水色セル</t>
    </r>
    <r>
      <rPr>
        <sz val="10"/>
        <color rgb="FF000000"/>
        <rFont val="メイリオ"/>
        <family val="3"/>
        <charset val="128"/>
      </rPr>
      <t>へのご記入をお願いします。</t>
    </r>
    <rPh sb="6" eb="8">
      <t>ミズイロ</t>
    </rPh>
    <rPh sb="13" eb="15">
      <t>キニュウ</t>
    </rPh>
    <rPh sb="17" eb="18">
      <t>ネガ</t>
    </rPh>
    <phoneticPr fontId="4"/>
  </si>
  <si>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</si>
  <si>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color rgb="FF000000"/>
        <rFont val="メイリオ"/>
        <family val="3"/>
        <charset val="128"/>
      </rPr>
      <t>※１</t>
    </r>
    <r>
      <rPr>
        <sz val="8"/>
        <color rgb="FF000000"/>
        <rFont val="メイリオ"/>
        <family val="3"/>
        <charset val="128"/>
      </rPr>
      <t>が
地盤沈下防止等対策要綱の
地域の場合</t>
    </r>
    <rPh sb="23" eb="25">
      <t>チイキ</t>
    </rPh>
    <rPh sb="26" eb="28">
      <t>バアイ</t>
    </rPh>
    <phoneticPr fontId="4"/>
  </si>
  <si>
    <r>
      <t>左記市区町村</t>
    </r>
    <r>
      <rPr>
        <b/>
        <sz val="8"/>
        <color rgb="FF000000"/>
        <rFont val="メイリオ"/>
        <family val="3"/>
        <charset val="128"/>
      </rPr>
      <t>※１</t>
    </r>
    <r>
      <rPr>
        <sz val="8"/>
        <color rgb="FF000000"/>
        <rFont val="メイリオ"/>
        <family val="3"/>
        <charset val="128"/>
      </rPr>
      <t>に関わる</t>
    </r>
    <r>
      <rPr>
        <b/>
        <sz val="8"/>
        <color rgb="FF000000"/>
        <rFont val="メイリオ"/>
        <family val="3"/>
        <charset val="128"/>
      </rPr>
      <t xml:space="preserve">
</t>
    </r>
    <r>
      <rPr>
        <sz val="8"/>
        <color rgb="FF000000"/>
        <rFont val="メイリオ"/>
        <family val="3"/>
        <charset val="128"/>
      </rPr>
      <t>条例等</t>
    </r>
    <rPh sb="0" eb="2">
      <t>サキ</t>
    </rPh>
    <rPh sb="2" eb="4">
      <t>シク</t>
    </rPh>
    <rPh sb="4" eb="6">
      <t>チョウソン</t>
    </rPh>
    <rPh sb="9" eb="10">
      <t>カカ</t>
    </rPh>
    <rPh sb="13" eb="16">
      <t>ジョウレイトウ</t>
    </rPh>
    <phoneticPr fontId="4"/>
  </si>
  <si>
    <t>６　地域別、用途別、井戸本数及び地下水採取量経年変化</t>
    <rPh sb="2" eb="4">
      <t>チイキ</t>
    </rPh>
    <rPh sb="4" eb="5">
      <t>ベツ</t>
    </rPh>
    <rPh sb="19" eb="21">
      <t>サイシュ</t>
    </rPh>
    <phoneticPr fontId="4"/>
  </si>
  <si>
    <t>月別日当り採取量
合計</t>
    <rPh sb="0" eb="2">
      <t>ツキベツ</t>
    </rPh>
    <rPh sb="2" eb="4">
      <t>ヒア</t>
    </rPh>
    <rPh sb="5" eb="7">
      <t>サイシュ</t>
    </rPh>
    <rPh sb="7" eb="8">
      <t>リョウ</t>
    </rPh>
    <rPh sb="9" eb="10">
      <t>ゴウ</t>
    </rPh>
    <rPh sb="10" eb="11">
      <t>ケイ</t>
    </rPh>
    <phoneticPr fontId="4"/>
  </si>
  <si>
    <t>月別日当採取量</t>
    <rPh sb="0" eb="2">
      <t>ツキベツ</t>
    </rPh>
    <rPh sb="2" eb="4">
      <t>ヒア</t>
    </rPh>
    <rPh sb="4" eb="7">
      <t>サイシュリョウ</t>
    </rPh>
    <phoneticPr fontId="4"/>
  </si>
  <si>
    <t>小　計</t>
    <rPh sb="0" eb="1">
      <t>ショウ</t>
    </rPh>
    <rPh sb="2" eb="3">
      <t>ケイ</t>
    </rPh>
    <phoneticPr fontId="4"/>
  </si>
  <si>
    <t>月間稼働日数</t>
    <rPh sb="0" eb="2">
      <t>ゲッカン</t>
    </rPh>
    <rPh sb="2" eb="4">
      <t>カドウ</t>
    </rPh>
    <rPh sb="4" eb="5">
      <t>ヒ</t>
    </rPh>
    <rPh sb="5" eb="6">
      <t>スウ</t>
    </rPh>
    <phoneticPr fontId="4"/>
  </si>
  <si>
    <t>月間採取量(㎥）</t>
    <rPh sb="0" eb="2">
      <t>ゲッカン</t>
    </rPh>
    <rPh sb="2" eb="4">
      <t>サイシュ</t>
    </rPh>
    <rPh sb="4" eb="5">
      <t>リョウ</t>
    </rPh>
    <phoneticPr fontId="4"/>
  </si>
  <si>
    <t>前年度
1日平均
(㎥/日)</t>
    <phoneticPr fontId="4"/>
  </si>
  <si>
    <t>1日平均
(㎥/日)</t>
    <phoneticPr fontId="4"/>
  </si>
  <si>
    <t>1年間合計</t>
    <rPh sb="1" eb="3">
      <t>ネンカン</t>
    </rPh>
    <rPh sb="3" eb="5">
      <t>ゴウケイ</t>
    </rPh>
    <phoneticPr fontId="4"/>
  </si>
  <si>
    <t>令和４年度月別採取量  (㎥/日）</t>
    <rPh sb="5" eb="6">
      <t>ツキ</t>
    </rPh>
    <rPh sb="15" eb="16">
      <t>ニチ</t>
    </rPh>
    <phoneticPr fontId="4"/>
  </si>
  <si>
    <t>井戸本数</t>
    <phoneticPr fontId="4"/>
  </si>
  <si>
    <t>許可件数</t>
    <rPh sb="0" eb="2">
      <t>キョカ</t>
    </rPh>
    <rPh sb="2" eb="4">
      <t>ケンスウ</t>
    </rPh>
    <phoneticPr fontId="4"/>
  </si>
  <si>
    <t>指定地域名</t>
    <phoneticPr fontId="4"/>
  </si>
  <si>
    <t>１４　工業用水法第24条の規定に基づく井戸使用状況報告</t>
    <phoneticPr fontId="4"/>
  </si>
  <si>
    <t>横浜市栄区金井町</t>
    <rPh sb="0" eb="3">
      <t>ヨコハマシ</t>
    </rPh>
    <rPh sb="3" eb="5">
      <t>サカエク</t>
    </rPh>
    <rPh sb="5" eb="8">
      <t>カナイチョウ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</si>
</sst>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 numFmtId="186" formatCode="#,##0.0_);[Red]\(#,##0.0\)"/>
    <numFmt numFmtId="187" formatCode="#,##0.0_ "/>
    <numFmt numFmtId="188" formatCode="#,##0.00_ "/>
  </numFmts>
  <fonts count="53" x14ac:knownFonts="1">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color rgb="FF000000"/>
      <name val="メイリオ"/>
      <family val="3"/>
      <charset val="128"/>
    </font>
    <font>
      <b/>
      <sz val="9"/>
      <color rgb="FF000000"/>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sz val="11"/>
      <color rgb="FF000000"/>
      <name val="メイリオ"/>
      <family val="3"/>
      <charset val="128"/>
    </font>
    <font>
      <b/>
      <sz val="12"/>
      <color rgb="FF000000"/>
      <name val="メイリオ"/>
      <family val="3"/>
      <charset val="128"/>
    </font>
    <font>
      <b/>
      <sz val="20"/>
      <color rgb="FF000000"/>
      <name val="ＭＳ Ｐゴシック"/>
      <family val="3"/>
      <charset val="128"/>
    </font>
    <font>
      <b/>
      <sz val="18"/>
      <color rgb="FF000000"/>
      <name val="ＭＳ Ｐゴシック"/>
      <family val="3"/>
      <charset val="128"/>
    </font>
    <font>
      <b/>
      <sz val="14"/>
      <color rgb="FF000000"/>
      <name val="メイリオ"/>
      <family val="3"/>
      <charset val="128"/>
    </font>
    <font>
      <b/>
      <sz val="13"/>
      <color rgb="FF000000"/>
      <name val="メイリオ"/>
      <family val="3"/>
      <charset val="128"/>
    </font>
    <font>
      <sz val="13"/>
      <color rgb="FF000000"/>
      <name val="メイリオ"/>
      <family val="3"/>
      <charset val="128"/>
    </font>
    <font>
      <sz val="10"/>
      <color rgb="FF000000"/>
      <name val="メイリオ"/>
      <family val="3"/>
      <charset val="128"/>
    </font>
    <font>
      <sz val="12"/>
      <color rgb="FF000000"/>
      <name val="メイリオ"/>
      <family val="3"/>
      <charset val="128"/>
    </font>
    <font>
      <sz val="8"/>
      <color rgb="FF000000"/>
      <name val="メイリオ"/>
      <family val="3"/>
      <charset val="128"/>
    </font>
    <font>
      <vertAlign val="superscript"/>
      <sz val="10"/>
      <color rgb="FF000000"/>
      <name val="メイリオ"/>
      <family val="3"/>
      <charset val="128"/>
    </font>
    <font>
      <b/>
      <sz val="10"/>
      <color rgb="FF000000"/>
      <name val="メイリオ"/>
      <family val="3"/>
      <charset val="128"/>
    </font>
    <font>
      <b/>
      <sz val="11"/>
      <color rgb="FF000000"/>
      <name val="メイリオ"/>
      <family val="3"/>
      <charset val="128"/>
    </font>
    <font>
      <sz val="11"/>
      <color rgb="FF000000"/>
      <name val="游ゴシック"/>
      <family val="3"/>
      <charset val="128"/>
    </font>
    <font>
      <b/>
      <sz val="8"/>
      <color rgb="FF000000"/>
      <name val="メイリオ"/>
      <family val="3"/>
      <charset val="128"/>
    </font>
    <font>
      <sz val="9"/>
      <color rgb="FF000000"/>
      <name val="ＭＳ Ｐゴシック"/>
      <family val="3"/>
      <charset val="128"/>
    </font>
    <font>
      <sz val="9"/>
      <color rgb="FF000000"/>
      <name val="ＭＳ Ｐ明朝"/>
      <family val="1"/>
      <charset val="128"/>
    </font>
    <font>
      <sz val="11"/>
      <color rgb="FF000000"/>
      <name val="ＭＳ Ｐゴシック"/>
      <family val="3"/>
      <charset val="128"/>
    </font>
    <font>
      <sz val="10"/>
      <name val="ＭＳ Ｐゴシック"/>
      <family val="3"/>
      <charset val="128"/>
    </font>
    <font>
      <sz val="10"/>
      <color indexed="8"/>
      <name val="ＭＳ Ｐゴシック"/>
      <family val="3"/>
      <charset val="128"/>
    </font>
    <font>
      <b/>
      <sz val="10"/>
      <name val="メイリオ"/>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8"/>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diagonalDown="1">
      <left/>
      <right style="thin">
        <color indexed="64"/>
      </right>
      <top/>
      <bottom style="thin">
        <color indexed="64"/>
      </bottom>
      <diagonal style="thin">
        <color indexed="64"/>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right style="thin">
        <color indexed="64"/>
      </right>
      <top style="thin">
        <color indexed="64"/>
      </top>
      <bottom style="double">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diagonalDown="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diagonal/>
    </border>
    <border diagonalDown="1">
      <left/>
      <right style="thin">
        <color indexed="64"/>
      </right>
      <top style="thin">
        <color indexed="64"/>
      </top>
      <bottom style="thin">
        <color indexed="64"/>
      </bottom>
      <diagonal style="thin">
        <color indexed="64"/>
      </diagonal>
    </border>
    <border diagonalDown="1">
      <left/>
      <right style="thin">
        <color indexed="64"/>
      </right>
      <top/>
      <bottom style="double">
        <color indexed="64"/>
      </bottom>
      <diagonal style="thin">
        <color indexed="64"/>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7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32" applyNumberFormat="0" applyAlignment="0" applyProtection="0">
      <alignment vertical="center"/>
    </xf>
    <xf numFmtId="0" fontId="11" fillId="27" borderId="0" applyNumberFormat="0" applyBorder="0" applyAlignment="0" applyProtection="0">
      <alignment vertical="center"/>
    </xf>
    <xf numFmtId="0" fontId="6" fillId="28" borderId="33" applyNumberFormat="0" applyFont="0" applyAlignment="0" applyProtection="0">
      <alignment vertical="center"/>
    </xf>
    <xf numFmtId="0" fontId="12" fillId="0" borderId="34" applyNumberFormat="0" applyFill="0" applyAlignment="0" applyProtection="0">
      <alignment vertical="center"/>
    </xf>
    <xf numFmtId="0" fontId="13" fillId="29" borderId="0" applyNumberFormat="0" applyBorder="0" applyAlignment="0" applyProtection="0">
      <alignment vertical="center"/>
    </xf>
    <xf numFmtId="0" fontId="14" fillId="30" borderId="35"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9" fillId="0" borderId="38" applyNumberFormat="0" applyFill="0" applyAlignment="0" applyProtection="0">
      <alignment vertical="center"/>
    </xf>
    <xf numFmtId="0" fontId="19" fillId="0" borderId="0" applyNumberFormat="0" applyFill="0" applyBorder="0" applyAlignment="0" applyProtection="0">
      <alignment vertical="center"/>
    </xf>
    <xf numFmtId="0" fontId="20" fillId="0" borderId="39" applyNumberFormat="0" applyFill="0" applyAlignment="0" applyProtection="0">
      <alignment vertical="center"/>
    </xf>
    <xf numFmtId="0" fontId="21" fillId="30" borderId="40" applyNumberFormat="0" applyAlignment="0" applyProtection="0">
      <alignment vertical="center"/>
    </xf>
    <xf numFmtId="0" fontId="22" fillId="0" borderId="0" applyNumberFormat="0" applyFill="0" applyBorder="0" applyAlignment="0" applyProtection="0">
      <alignment vertical="center"/>
    </xf>
    <xf numFmtId="0" fontId="23" fillId="31" borderId="3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2" borderId="0" applyNumberFormat="0" applyBorder="0" applyAlignment="0" applyProtection="0">
      <alignment vertical="center"/>
    </xf>
    <xf numFmtId="0" fontId="1" fillId="0" borderId="0"/>
    <xf numFmtId="0" fontId="25"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28" fillId="0" borderId="0"/>
    <xf numFmtId="0" fontId="29" fillId="0" borderId="0" applyNumberFormat="0" applyFill="0" applyBorder="0" applyAlignment="0" applyProtection="0">
      <alignment vertical="center"/>
    </xf>
    <xf numFmtId="0" fontId="28" fillId="0" borderId="0"/>
    <xf numFmtId="0" fontId="30" fillId="0" borderId="0" applyNumberFormat="0" applyFill="0" applyBorder="0" applyAlignment="0" applyProtection="0">
      <alignment vertical="top"/>
      <protection locked="0"/>
    </xf>
    <xf numFmtId="0" fontId="31" fillId="0" borderId="0">
      <alignment vertical="center"/>
    </xf>
  </cellStyleXfs>
  <cellXfs count="439">
    <xf numFmtId="0" fontId="0" fillId="0" borderId="0" xfId="0">
      <alignment vertical="center"/>
    </xf>
    <xf numFmtId="0" fontId="32" fillId="0" borderId="0" xfId="55" applyFont="1" applyProtection="1">
      <alignment vertical="center"/>
      <protection locked="0"/>
    </xf>
    <xf numFmtId="0" fontId="36" fillId="0" borderId="0" xfId="55" applyFont="1" applyAlignment="1" applyProtection="1">
      <alignment horizontal="left" vertical="center"/>
      <protection locked="0"/>
    </xf>
    <xf numFmtId="0" fontId="37" fillId="0" borderId="0" xfId="55" applyFont="1" applyAlignment="1" applyProtection="1">
      <alignment horizontal="left" vertical="center"/>
      <protection locked="0"/>
    </xf>
    <xf numFmtId="0" fontId="37" fillId="0" borderId="0" xfId="55" applyFont="1" applyAlignment="1" applyProtection="1">
      <alignment horizontal="center" vertical="center"/>
      <protection locked="0"/>
    </xf>
    <xf numFmtId="0" fontId="37" fillId="0" borderId="0" xfId="55" applyFont="1" applyProtection="1">
      <alignment vertical="center"/>
      <protection locked="0"/>
    </xf>
    <xf numFmtId="0" fontId="39" fillId="0" borderId="6" xfId="55" applyFont="1" applyBorder="1" applyAlignment="1">
      <alignment horizontal="centerContinuous" vertical="center" wrapText="1"/>
    </xf>
    <xf numFmtId="0" fontId="39" fillId="0" borderId="9" xfId="55" applyFont="1" applyBorder="1" applyAlignment="1">
      <alignment horizontal="centerContinuous" vertical="center"/>
    </xf>
    <xf numFmtId="0" fontId="39" fillId="0" borderId="1" xfId="61" applyFont="1" applyBorder="1" applyAlignment="1">
      <alignment horizontal="center" vertical="center" wrapText="1"/>
    </xf>
    <xf numFmtId="0" fontId="39" fillId="0" borderId="19" xfId="55" applyFont="1" applyBorder="1" applyAlignment="1">
      <alignment vertical="center" wrapText="1"/>
    </xf>
    <xf numFmtId="0" fontId="32" fillId="0" borderId="0" xfId="61" applyFont="1" applyAlignment="1">
      <alignment horizontal="center" vertical="center"/>
    </xf>
    <xf numFmtId="0" fontId="39" fillId="0" borderId="21" xfId="55" applyFont="1" applyBorder="1">
      <alignment vertical="center"/>
    </xf>
    <xf numFmtId="0" fontId="32" fillId="0" borderId="15" xfId="61" applyFont="1" applyBorder="1" applyAlignment="1">
      <alignment horizontal="center" vertical="top"/>
    </xf>
    <xf numFmtId="0" fontId="39" fillId="0" borderId="4" xfId="55" applyFont="1" applyBorder="1" applyAlignment="1">
      <alignment horizontal="center" vertical="center" wrapText="1"/>
    </xf>
    <xf numFmtId="0" fontId="39" fillId="0" borderId="20" xfId="55" applyFont="1" applyBorder="1" applyAlignment="1">
      <alignment horizontal="center" vertical="center" wrapText="1"/>
    </xf>
    <xf numFmtId="0" fontId="32" fillId="0" borderId="0" xfId="55" applyFont="1">
      <alignment vertical="center"/>
    </xf>
    <xf numFmtId="0" fontId="40" fillId="0" borderId="15" xfId="55" applyFont="1" applyBorder="1" applyAlignment="1">
      <alignment horizontal="center" vertical="center"/>
    </xf>
    <xf numFmtId="0" fontId="32" fillId="0" borderId="0" xfId="61" applyFont="1" applyAlignment="1">
      <alignment horizontal="center" vertical="top"/>
    </xf>
    <xf numFmtId="0" fontId="32" fillId="0" borderId="15" xfId="55" applyFont="1" applyBorder="1">
      <alignment vertical="center"/>
    </xf>
    <xf numFmtId="0" fontId="26" fillId="0" borderId="1" xfId="55" applyFont="1" applyBorder="1" applyAlignment="1">
      <alignment horizontal="left" vertical="top" wrapText="1"/>
    </xf>
    <xf numFmtId="0" fontId="26" fillId="0" borderId="1" xfId="55" applyFont="1" applyBorder="1" applyAlignment="1">
      <alignment horizontal="center" vertical="top" wrapText="1"/>
    </xf>
    <xf numFmtId="0" fontId="26" fillId="0" borderId="6" xfId="55" applyFont="1" applyBorder="1" applyAlignment="1">
      <alignment horizontal="centerContinuous" vertical="top" wrapText="1"/>
    </xf>
    <xf numFmtId="0" fontId="26" fillId="0" borderId="9" xfId="55" applyFont="1" applyBorder="1" applyAlignment="1">
      <alignment horizontal="centerContinuous" vertical="top" wrapText="1"/>
    </xf>
    <xf numFmtId="0" fontId="26" fillId="0" borderId="5" xfId="55" applyFont="1" applyBorder="1" applyAlignment="1">
      <alignment horizontal="centerContinuous" vertical="top" wrapText="1"/>
    </xf>
    <xf numFmtId="0" fontId="26" fillId="0" borderId="1" xfId="55" applyFont="1" applyBorder="1" applyAlignment="1">
      <alignment horizontal="centerContinuous" vertical="top" wrapText="1"/>
    </xf>
    <xf numFmtId="0" fontId="26" fillId="0" borderId="1" xfId="55" applyFont="1" applyBorder="1" applyAlignment="1">
      <alignment horizontal="centerContinuous" vertical="top"/>
    </xf>
    <xf numFmtId="0" fontId="26" fillId="0" borderId="1" xfId="55" applyFont="1" applyBorder="1" applyAlignment="1">
      <alignment vertical="top"/>
    </xf>
    <xf numFmtId="0" fontId="32" fillId="0" borderId="0" xfId="55" applyFont="1" applyAlignment="1">
      <alignment vertical="center" wrapText="1"/>
    </xf>
    <xf numFmtId="0" fontId="26" fillId="0" borderId="6" xfId="55" applyFont="1" applyBorder="1" applyAlignment="1">
      <alignment horizontal="center" vertical="top" wrapText="1"/>
    </xf>
    <xf numFmtId="185" fontId="32" fillId="0" borderId="1" xfId="55" applyNumberFormat="1" applyFont="1" applyBorder="1" applyAlignment="1" applyProtection="1">
      <alignment horizontal="center" vertical="center"/>
      <protection locked="0"/>
    </xf>
    <xf numFmtId="0" fontId="26" fillId="0" borderId="1" xfId="55" applyFont="1" applyBorder="1" applyAlignment="1">
      <alignment horizontal="center" vertical="center" wrapText="1"/>
    </xf>
    <xf numFmtId="181" fontId="26" fillId="0" borderId="1" xfId="33" applyNumberFormat="1" applyFont="1" applyFill="1" applyBorder="1" applyAlignment="1" applyProtection="1">
      <alignment horizontal="center" vertical="center" wrapText="1"/>
    </xf>
    <xf numFmtId="182" fontId="26" fillId="0" borderId="1" xfId="55" applyNumberFormat="1" applyFont="1" applyBorder="1" applyAlignment="1">
      <alignment horizontal="center" vertical="center" wrapText="1"/>
    </xf>
    <xf numFmtId="181" fontId="26" fillId="0" borderId="1" xfId="55" applyNumberFormat="1" applyFont="1" applyBorder="1" applyAlignment="1">
      <alignment horizontal="center" vertical="center" wrapText="1"/>
    </xf>
    <xf numFmtId="181" fontId="26" fillId="0" borderId="6" xfId="55" applyNumberFormat="1" applyFont="1" applyBorder="1" applyAlignment="1">
      <alignment horizontal="center" vertical="center" wrapText="1"/>
    </xf>
    <xf numFmtId="177" fontId="26" fillId="0" borderId="6" xfId="55" applyNumberFormat="1" applyFont="1" applyBorder="1" applyAlignment="1">
      <alignment horizontal="center" vertical="center" wrapText="1"/>
    </xf>
    <xf numFmtId="0" fontId="26" fillId="0" borderId="6" xfId="55" applyFont="1" applyBorder="1" applyAlignment="1">
      <alignment horizontal="center" vertical="center" wrapText="1"/>
    </xf>
    <xf numFmtId="49" fontId="32" fillId="0" borderId="0" xfId="55" applyNumberFormat="1" applyFont="1" applyAlignment="1" applyProtection="1">
      <alignment horizontal="center" vertical="center"/>
      <protection locked="0"/>
    </xf>
    <xf numFmtId="0" fontId="32" fillId="0" borderId="0" xfId="55" applyFont="1" applyAlignment="1" applyProtection="1">
      <alignment horizontal="center" vertical="center"/>
      <protection locked="0"/>
    </xf>
    <xf numFmtId="0" fontId="39" fillId="0" borderId="0" xfId="55" applyFont="1" applyProtection="1">
      <alignment vertical="center"/>
      <protection locked="0"/>
    </xf>
    <xf numFmtId="180" fontId="39" fillId="0" borderId="0" xfId="55" applyNumberFormat="1" applyFont="1" applyProtection="1">
      <alignment vertical="center"/>
      <protection locked="0"/>
    </xf>
    <xf numFmtId="0" fontId="40" fillId="0" borderId="0" xfId="55" applyFont="1" applyAlignment="1" applyProtection="1">
      <alignment horizontal="left" vertical="center"/>
      <protection locked="0"/>
    </xf>
    <xf numFmtId="0" fontId="40" fillId="0" borderId="0" xfId="55" applyFont="1" applyProtection="1">
      <alignment vertical="center"/>
      <protection locked="0"/>
    </xf>
    <xf numFmtId="0" fontId="32" fillId="0" borderId="0" xfId="55" applyFont="1" applyAlignment="1" applyProtection="1">
      <alignment horizontal="left" vertical="center"/>
      <protection locked="0"/>
    </xf>
    <xf numFmtId="0" fontId="39" fillId="0" borderId="0" xfId="55" applyFont="1" applyAlignment="1" applyProtection="1">
      <alignment horizontal="left" vertical="center"/>
      <protection locked="0"/>
    </xf>
    <xf numFmtId="0" fontId="39" fillId="0" borderId="0" xfId="55" applyFont="1" applyAlignment="1" applyProtection="1">
      <alignment horizontal="left" vertical="center" wrapText="1"/>
      <protection locked="0"/>
    </xf>
    <xf numFmtId="0" fontId="40" fillId="0" borderId="0" xfId="55" applyFont="1" applyAlignment="1" applyProtection="1">
      <alignment vertical="top" wrapText="1"/>
      <protection locked="0"/>
    </xf>
    <xf numFmtId="0" fontId="40" fillId="0" borderId="0" xfId="55" applyFont="1" applyAlignment="1" applyProtection="1">
      <alignment vertical="top"/>
      <protection locked="0"/>
    </xf>
    <xf numFmtId="0" fontId="39" fillId="0" borderId="0" xfId="0" applyFont="1" applyAlignment="1">
      <alignment horizontal="center" vertical="center"/>
    </xf>
    <xf numFmtId="0" fontId="39" fillId="0" borderId="0" xfId="0" applyFont="1">
      <alignment vertical="center"/>
    </xf>
    <xf numFmtId="0" fontId="39" fillId="0" borderId="1" xfId="0" applyFont="1" applyBorder="1">
      <alignment vertical="center"/>
    </xf>
    <xf numFmtId="0" fontId="39" fillId="0" borderId="5" xfId="0" applyFont="1" applyBorder="1">
      <alignment vertical="center"/>
    </xf>
    <xf numFmtId="49" fontId="39" fillId="0" borderId="1" xfId="0" applyNumberFormat="1" applyFont="1" applyBorder="1">
      <alignment vertical="center"/>
    </xf>
    <xf numFmtId="0" fontId="39" fillId="0" borderId="5" xfId="0" applyFont="1" applyBorder="1" applyAlignment="1">
      <alignment vertical="center" wrapText="1"/>
    </xf>
    <xf numFmtId="0" fontId="39" fillId="0" borderId="6" xfId="0" applyFont="1" applyBorder="1">
      <alignment vertical="center"/>
    </xf>
    <xf numFmtId="0" fontId="39" fillId="0" borderId="9" xfId="0" applyFont="1" applyBorder="1">
      <alignment vertical="center"/>
    </xf>
    <xf numFmtId="0" fontId="39" fillId="0" borderId="9" xfId="0" applyFont="1" applyBorder="1" applyAlignment="1">
      <alignment horizontal="left" vertical="center"/>
    </xf>
    <xf numFmtId="0" fontId="39" fillId="0" borderId="5" xfId="0" applyFont="1" applyBorder="1" applyAlignment="1">
      <alignment horizontal="justify" vertical="center" wrapText="1"/>
    </xf>
    <xf numFmtId="0" fontId="39" fillId="0" borderId="0" xfId="0" applyFont="1" applyAlignment="1">
      <alignment horizontal="right" vertical="center"/>
    </xf>
    <xf numFmtId="49" fontId="39" fillId="0" borderId="0" xfId="0" applyNumberFormat="1" applyFont="1">
      <alignment vertical="center"/>
    </xf>
    <xf numFmtId="0" fontId="39" fillId="0" borderId="0" xfId="0" applyFont="1" applyAlignment="1">
      <alignment horizontal="left" vertical="center"/>
    </xf>
    <xf numFmtId="0" fontId="39" fillId="0" borderId="0" xfId="0" applyFont="1" applyAlignment="1">
      <alignment horizontal="justify" vertical="center" wrapText="1"/>
    </xf>
    <xf numFmtId="0" fontId="33"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3" fillId="0" borderId="0" xfId="62" applyFont="1" applyProtection="1">
      <alignment vertical="center"/>
      <protection locked="0"/>
    </xf>
    <xf numFmtId="0" fontId="36" fillId="0" borderId="0" xfId="62" applyFont="1" applyAlignment="1" applyProtection="1">
      <alignment horizontal="left" vertical="center"/>
      <protection locked="0"/>
    </xf>
    <xf numFmtId="0" fontId="32" fillId="0" borderId="0" xfId="62" applyFont="1" applyProtection="1">
      <alignment vertical="center"/>
      <protection locked="0"/>
    </xf>
    <xf numFmtId="0" fontId="40" fillId="0" borderId="0" xfId="62" applyFont="1" applyProtection="1">
      <alignment vertical="center"/>
      <protection locked="0"/>
    </xf>
    <xf numFmtId="0" fontId="32" fillId="0" borderId="6" xfId="62" applyFont="1" applyBorder="1" applyAlignment="1" applyProtection="1">
      <alignment horizontal="center" vertical="center"/>
      <protection locked="0"/>
    </xf>
    <xf numFmtId="0" fontId="32" fillId="0" borderId="0" xfId="62" applyFont="1">
      <alignment vertical="center"/>
    </xf>
    <xf numFmtId="0" fontId="26" fillId="0" borderId="0" xfId="60" applyFont="1">
      <alignment vertical="center"/>
    </xf>
    <xf numFmtId="0" fontId="44" fillId="0" borderId="0" xfId="0" applyFont="1" applyAlignment="1" applyProtection="1">
      <alignment horizontal="left" vertical="center"/>
      <protection locked="0"/>
    </xf>
    <xf numFmtId="0" fontId="26" fillId="0" borderId="0" xfId="60" applyFont="1" applyProtection="1">
      <alignment vertical="center"/>
      <protection locked="0"/>
    </xf>
    <xf numFmtId="0" fontId="27" fillId="0" borderId="0" xfId="60" applyFont="1" applyProtection="1">
      <alignment vertical="center"/>
      <protection locked="0"/>
    </xf>
    <xf numFmtId="0" fontId="26" fillId="0" borderId="0" xfId="57" applyFont="1" applyProtection="1">
      <alignment vertical="center"/>
      <protection locked="0"/>
    </xf>
    <xf numFmtId="0" fontId="27" fillId="0" borderId="0" xfId="0" applyFont="1" applyAlignment="1" applyProtection="1">
      <alignment horizontal="left" vertical="center"/>
      <protection locked="0"/>
    </xf>
    <xf numFmtId="0" fontId="26" fillId="0" borderId="1" xfId="6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6" fillId="0" borderId="5" xfId="60" applyFont="1" applyBorder="1" applyAlignment="1" applyProtection="1">
      <alignment horizontal="center" vertical="center" wrapText="1"/>
      <protection locked="0"/>
    </xf>
    <xf numFmtId="49" fontId="26" fillId="0" borderId="3" xfId="60" applyNumberFormat="1" applyFont="1" applyBorder="1" applyProtection="1">
      <alignment vertical="center"/>
      <protection locked="0"/>
    </xf>
    <xf numFmtId="49" fontId="26" fillId="0" borderId="3" xfId="60" applyNumberFormat="1" applyFont="1" applyBorder="1" applyAlignment="1" applyProtection="1">
      <alignment horizontal="left" vertical="center"/>
      <protection locked="0"/>
    </xf>
    <xf numFmtId="49" fontId="26" fillId="0" borderId="15" xfId="60" applyNumberFormat="1" applyFont="1" applyBorder="1" applyProtection="1">
      <alignment vertical="center"/>
      <protection locked="0"/>
    </xf>
    <xf numFmtId="0" fontId="26" fillId="0" borderId="1" xfId="0" applyFont="1" applyBorder="1" applyAlignment="1" applyProtection="1">
      <alignment horizontal="center" vertical="center"/>
      <protection locked="0"/>
    </xf>
    <xf numFmtId="49" fontId="26" fillId="0" borderId="1" xfId="60" applyNumberFormat="1" applyFont="1" applyBorder="1" applyProtection="1">
      <alignment vertical="center"/>
      <protection locked="0"/>
    </xf>
    <xf numFmtId="49" fontId="26" fillId="0" borderId="1" xfId="60" applyNumberFormat="1" applyFont="1" applyBorder="1" applyAlignment="1" applyProtection="1">
      <alignment horizontal="left" vertical="center"/>
      <protection locked="0"/>
    </xf>
    <xf numFmtId="49" fontId="26" fillId="0" borderId="5" xfId="60" applyNumberFormat="1" applyFont="1" applyBorder="1" applyProtection="1">
      <alignment vertical="center"/>
      <protection locked="0"/>
    </xf>
    <xf numFmtId="49" fontId="26" fillId="0" borderId="2" xfId="60" applyNumberFormat="1" applyFont="1" applyBorder="1" applyAlignment="1" applyProtection="1">
      <alignment horizontal="left" vertical="center"/>
      <protection locked="0"/>
    </xf>
    <xf numFmtId="178" fontId="26" fillId="0" borderId="52" xfId="60" applyNumberFormat="1" applyFont="1" applyBorder="1" applyProtection="1">
      <alignment vertical="center"/>
      <protection locked="0"/>
    </xf>
    <xf numFmtId="178" fontId="26" fillId="0" borderId="2" xfId="60" applyNumberFormat="1" applyFont="1" applyBorder="1" applyProtection="1">
      <alignment vertical="center"/>
      <protection locked="0"/>
    </xf>
    <xf numFmtId="0" fontId="26" fillId="0" borderId="1" xfId="0" applyFont="1" applyBorder="1" applyAlignment="1" applyProtection="1">
      <alignment horizontal="center" vertical="center" shrinkToFit="1"/>
      <protection locked="0"/>
    </xf>
    <xf numFmtId="178" fontId="26" fillId="0" borderId="6" xfId="60" applyNumberFormat="1" applyFont="1" applyBorder="1" applyProtection="1">
      <alignment vertical="center"/>
      <protection locked="0"/>
    </xf>
    <xf numFmtId="178" fontId="26" fillId="0" borderId="1" xfId="60" applyNumberFormat="1" applyFont="1" applyBorder="1" applyProtection="1">
      <alignment vertical="center"/>
      <protection locked="0"/>
    </xf>
    <xf numFmtId="0" fontId="26" fillId="0" borderId="1" xfId="0" applyFont="1" applyBorder="1" applyAlignment="1" applyProtection="1">
      <alignment horizontal="center" vertical="center" wrapText="1" shrinkToFit="1"/>
      <protection locked="0"/>
    </xf>
    <xf numFmtId="178" fontId="26" fillId="0" borderId="52" xfId="60" applyNumberFormat="1" applyFont="1" applyBorder="1" applyAlignment="1" applyProtection="1">
      <alignment vertical="center" wrapText="1"/>
      <protection locked="0"/>
    </xf>
    <xf numFmtId="178" fontId="26" fillId="0" borderId="3" xfId="60" applyNumberFormat="1" applyFont="1" applyBorder="1" applyProtection="1">
      <alignment vertical="center"/>
      <protection locked="0"/>
    </xf>
    <xf numFmtId="0" fontId="45" fillId="0" borderId="1" xfId="0" applyFont="1" applyBorder="1">
      <alignment vertical="center"/>
    </xf>
    <xf numFmtId="177" fontId="26" fillId="0" borderId="3" xfId="60" applyNumberFormat="1" applyFont="1" applyBorder="1" applyProtection="1">
      <alignment vertical="center"/>
      <protection locked="0"/>
    </xf>
    <xf numFmtId="0" fontId="26" fillId="0" borderId="1" xfId="60" applyFont="1" applyBorder="1" applyAlignment="1" applyProtection="1">
      <alignment horizontal="center" vertical="center"/>
      <protection locked="0"/>
    </xf>
    <xf numFmtId="0" fontId="26" fillId="0" borderId="0" xfId="0" applyFont="1" applyAlignment="1" applyProtection="1">
      <alignment horizontal="right" vertical="top"/>
      <protection locked="0"/>
    </xf>
    <xf numFmtId="0" fontId="26" fillId="0" borderId="0" xfId="0" applyFont="1" applyAlignment="1" applyProtection="1">
      <alignment horizontal="left" vertical="center"/>
      <protection locked="0"/>
    </xf>
    <xf numFmtId="0" fontId="26" fillId="0" borderId="0" xfId="0" applyFont="1" applyProtection="1">
      <alignment vertical="center"/>
      <protection locked="0"/>
    </xf>
    <xf numFmtId="0" fontId="26" fillId="0" borderId="0" xfId="0" applyFont="1">
      <alignment vertical="center"/>
    </xf>
    <xf numFmtId="0" fontId="26" fillId="0" borderId="0" xfId="58" applyFont="1" applyProtection="1">
      <alignment vertical="center"/>
      <protection locked="0"/>
    </xf>
    <xf numFmtId="49" fontId="26" fillId="0" borderId="0" xfId="58" applyNumberFormat="1" applyFont="1" applyAlignment="1" applyProtection="1">
      <alignment vertical="center" wrapText="1"/>
      <protection locked="0"/>
    </xf>
    <xf numFmtId="49" fontId="26" fillId="0" borderId="1" xfId="58" applyNumberFormat="1" applyFont="1" applyBorder="1" applyAlignment="1" applyProtection="1">
      <alignment horizontal="center" vertical="center" wrapText="1"/>
      <protection locked="0"/>
    </xf>
    <xf numFmtId="177" fontId="26" fillId="0" borderId="1" xfId="58" applyNumberFormat="1" applyFont="1" applyBorder="1" applyAlignment="1" applyProtection="1">
      <alignment horizontal="center" vertical="center" wrapText="1"/>
      <protection locked="0"/>
    </xf>
    <xf numFmtId="188" fontId="26" fillId="0" borderId="1" xfId="58" applyNumberFormat="1" applyFont="1" applyBorder="1" applyAlignment="1" applyProtection="1">
      <alignment horizontal="center" vertical="center" wrapText="1"/>
      <protection locked="0"/>
    </xf>
    <xf numFmtId="0" fontId="26" fillId="0" borderId="1" xfId="58"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177" fontId="26" fillId="0" borderId="1" xfId="58" applyNumberFormat="1" applyFont="1" applyBorder="1" applyAlignment="1" applyProtection="1">
      <alignment horizontal="right" vertical="center" wrapText="1"/>
      <protection locked="0"/>
    </xf>
    <xf numFmtId="49" fontId="26" fillId="0" borderId="0" xfId="58" applyNumberFormat="1" applyFont="1" applyAlignment="1" applyProtection="1">
      <alignment horizontal="right" vertical="center"/>
      <protection locked="0"/>
    </xf>
    <xf numFmtId="0" fontId="26" fillId="0" borderId="19" xfId="0" applyFont="1" applyBorder="1" applyProtection="1">
      <alignment vertical="center"/>
      <protection locked="0"/>
    </xf>
    <xf numFmtId="49" fontId="26" fillId="0" borderId="1" xfId="60" applyNumberFormat="1" applyFont="1" applyBorder="1" applyAlignment="1" applyProtection="1">
      <alignment horizontal="center" vertical="center" wrapText="1"/>
      <protection locked="0"/>
    </xf>
    <xf numFmtId="181" fontId="26" fillId="0" borderId="1" xfId="60" applyNumberFormat="1" applyFont="1" applyBorder="1" applyAlignment="1" applyProtection="1">
      <alignment horizontal="center" vertical="center" wrapText="1"/>
      <protection locked="0"/>
    </xf>
    <xf numFmtId="180" fontId="26" fillId="0" borderId="1" xfId="60" applyNumberFormat="1" applyFont="1" applyBorder="1" applyAlignment="1" applyProtection="1">
      <alignment horizontal="center" vertical="center" wrapText="1"/>
      <protection locked="0"/>
    </xf>
    <xf numFmtId="0" fontId="26" fillId="0" borderId="1" xfId="61" applyFont="1" applyBorder="1" applyAlignment="1" applyProtection="1">
      <alignment horizontal="center" vertical="center"/>
      <protection locked="0"/>
    </xf>
    <xf numFmtId="0" fontId="26" fillId="0" borderId="1" xfId="61" applyFont="1" applyBorder="1" applyAlignment="1" applyProtection="1">
      <alignment horizontal="center" vertical="center" wrapText="1"/>
      <protection locked="0"/>
    </xf>
    <xf numFmtId="0" fontId="27" fillId="0" borderId="1" xfId="59" applyFont="1" applyBorder="1" applyAlignment="1">
      <alignment horizontal="center" vertical="center"/>
    </xf>
    <xf numFmtId="0" fontId="26" fillId="0" borderId="0" xfId="0" applyFont="1" applyProtection="1">
      <alignment vertical="center"/>
      <protection locked="0" hidden="1"/>
    </xf>
    <xf numFmtId="0" fontId="26" fillId="0" borderId="0" xfId="59" applyFont="1" applyProtection="1">
      <alignment vertical="center"/>
      <protection locked="0"/>
    </xf>
    <xf numFmtId="0" fontId="26" fillId="0" borderId="0" xfId="0" applyFont="1" applyProtection="1">
      <alignment vertical="center"/>
      <protection hidden="1"/>
    </xf>
    <xf numFmtId="0" fontId="41" fillId="0" borderId="11" xfId="57" applyFont="1" applyBorder="1" applyAlignment="1">
      <alignment vertical="center" wrapText="1"/>
    </xf>
    <xf numFmtId="0" fontId="41" fillId="0" borderId="15" xfId="61" applyFont="1" applyBorder="1" applyAlignment="1">
      <alignment horizontal="center" vertical="center"/>
    </xf>
    <xf numFmtId="0" fontId="41" fillId="0" borderId="58" xfId="61" applyFont="1" applyBorder="1" applyAlignment="1">
      <alignment horizontal="center" vertical="center"/>
    </xf>
    <xf numFmtId="0" fontId="41" fillId="0" borderId="54" xfId="0" applyFont="1" applyBorder="1" applyAlignment="1">
      <alignment horizontal="center" vertical="center"/>
    </xf>
    <xf numFmtId="0" fontId="41" fillId="0" borderId="55" xfId="0" applyFont="1" applyBorder="1" applyAlignment="1">
      <alignment horizontal="center" vertical="center"/>
    </xf>
    <xf numFmtId="0" fontId="41" fillId="0" borderId="59" xfId="0" applyFont="1" applyBorder="1" applyAlignment="1">
      <alignment horizontal="center" vertical="center"/>
    </xf>
    <xf numFmtId="0" fontId="41" fillId="0" borderId="57" xfId="0" applyFont="1" applyBorder="1" applyAlignment="1">
      <alignment horizontal="center" vertical="center"/>
    </xf>
    <xf numFmtId="0" fontId="41" fillId="0" borderId="56" xfId="0" applyFont="1" applyBorder="1" applyAlignment="1">
      <alignment horizontal="center" vertical="center"/>
    </xf>
    <xf numFmtId="180" fontId="47" fillId="0" borderId="1" xfId="58" applyNumberFormat="1" applyFont="1" applyBorder="1" applyAlignment="1" applyProtection="1">
      <alignment horizontal="center" vertical="center" wrapText="1"/>
      <protection hidden="1"/>
    </xf>
    <xf numFmtId="0" fontId="26" fillId="0" borderId="12" xfId="0" applyFont="1" applyBorder="1">
      <alignment vertical="center"/>
    </xf>
    <xf numFmtId="49" fontId="26" fillId="0" borderId="0" xfId="58" applyNumberFormat="1" applyFont="1" applyAlignment="1">
      <alignment horizontal="left" vertical="center"/>
    </xf>
    <xf numFmtId="0" fontId="26" fillId="0" borderId="19" xfId="0" applyFont="1" applyBorder="1" applyAlignment="1">
      <alignment horizontal="left" vertical="center" wrapText="1"/>
    </xf>
    <xf numFmtId="0" fontId="26" fillId="0" borderId="10" xfId="0" applyFont="1" applyBorder="1" applyAlignment="1">
      <alignment horizontal="left" vertical="center" wrapText="1"/>
    </xf>
    <xf numFmtId="0" fontId="26" fillId="0" borderId="12" xfId="59" applyFont="1" applyBorder="1">
      <alignment vertical="center"/>
    </xf>
    <xf numFmtId="0" fontId="26" fillId="0" borderId="0" xfId="59" applyFont="1">
      <alignment vertical="center"/>
    </xf>
    <xf numFmtId="0" fontId="26" fillId="0" borderId="1" xfId="61" applyFont="1" applyBorder="1" applyAlignment="1">
      <alignment horizontal="center" vertical="top" wrapText="1"/>
    </xf>
    <xf numFmtId="0" fontId="26" fillId="0" borderId="1" xfId="61" applyFont="1" applyBorder="1" applyAlignment="1">
      <alignment horizontal="center" vertical="center"/>
    </xf>
    <xf numFmtId="0" fontId="26" fillId="0" borderId="0" xfId="61" applyFont="1">
      <alignment vertical="center"/>
    </xf>
    <xf numFmtId="0" fontId="26" fillId="0" borderId="1" xfId="61" applyFont="1" applyBorder="1">
      <alignment vertical="center"/>
    </xf>
    <xf numFmtId="182" fontId="26" fillId="0" borderId="1" xfId="33" applyNumberFormat="1" applyFont="1" applyFill="1" applyBorder="1" applyAlignment="1" applyProtection="1">
      <alignment horizontal="right" vertical="center"/>
      <protection locked="0"/>
    </xf>
    <xf numFmtId="0" fontId="26" fillId="0" borderId="1" xfId="33" quotePrefix="1" applyNumberFormat="1" applyFont="1" applyFill="1" applyBorder="1" applyAlignment="1" applyProtection="1">
      <alignment horizontal="right" vertical="center"/>
      <protection locked="0"/>
    </xf>
    <xf numFmtId="3" fontId="26" fillId="0" borderId="1" xfId="33" applyNumberFormat="1" applyFont="1" applyFill="1" applyBorder="1" applyAlignment="1" applyProtection="1">
      <alignment horizontal="center" vertical="center"/>
      <protection locked="0"/>
    </xf>
    <xf numFmtId="176" fontId="26" fillId="0" borderId="1" xfId="33" applyNumberFormat="1" applyFont="1" applyFill="1" applyBorder="1" applyAlignment="1" applyProtection="1">
      <alignment horizontal="center" vertical="center"/>
      <protection locked="0"/>
    </xf>
    <xf numFmtId="184" fontId="26" fillId="0" borderId="1" xfId="0" applyNumberFormat="1" applyFont="1" applyBorder="1" applyAlignment="1" applyProtection="1">
      <alignment horizontal="right" vertical="center" wrapText="1"/>
      <protection hidden="1"/>
    </xf>
    <xf numFmtId="183" fontId="26" fillId="0" borderId="1" xfId="0" applyNumberFormat="1" applyFont="1" applyBorder="1" applyAlignment="1" applyProtection="1">
      <alignment horizontal="right" vertical="center" wrapText="1"/>
      <protection hidden="1"/>
    </xf>
    <xf numFmtId="0" fontId="26" fillId="0" borderId="1" xfId="0" applyFont="1" applyBorder="1" applyAlignment="1" applyProtection="1">
      <alignment horizontal="right" vertical="center" wrapText="1"/>
      <protection hidden="1"/>
    </xf>
    <xf numFmtId="0" fontId="33" fillId="0" borderId="0" xfId="0" applyFont="1" applyAlignment="1" applyProtection="1">
      <alignment horizontal="left" vertical="center"/>
      <protection locked="0"/>
    </xf>
    <xf numFmtId="0" fontId="26" fillId="0" borderId="1" xfId="57" applyFont="1" applyBorder="1" applyAlignment="1" applyProtection="1">
      <alignment horizontal="center" vertical="center"/>
      <protection locked="0"/>
    </xf>
    <xf numFmtId="0" fontId="26" fillId="0" borderId="1" xfId="57" applyFont="1" applyBorder="1" applyAlignment="1" applyProtection="1">
      <alignment horizontal="center" vertical="center" wrapText="1"/>
      <protection locked="0"/>
    </xf>
    <xf numFmtId="0" fontId="26" fillId="0" borderId="1" xfId="57" applyFont="1" applyBorder="1" applyProtection="1">
      <alignment vertical="center"/>
      <protection locked="0"/>
    </xf>
    <xf numFmtId="0" fontId="26" fillId="0" borderId="52" xfId="57" applyFont="1" applyBorder="1" applyProtection="1">
      <alignment vertical="center"/>
      <protection locked="0"/>
    </xf>
    <xf numFmtId="0" fontId="27" fillId="0" borderId="0" xfId="57" applyFont="1" applyProtection="1">
      <alignment vertical="center"/>
      <protection locked="0"/>
    </xf>
    <xf numFmtId="182" fontId="26" fillId="0" borderId="2" xfId="33" applyNumberFormat="1" applyFont="1" applyFill="1" applyBorder="1" applyAlignment="1" applyProtection="1">
      <alignment horizontal="right" vertical="center"/>
      <protection locked="0"/>
    </xf>
    <xf numFmtId="182" fontId="26" fillId="0" borderId="4" xfId="33" applyNumberFormat="1" applyFont="1" applyFill="1" applyBorder="1" applyAlignment="1" applyProtection="1">
      <alignment horizontal="right" vertical="center"/>
      <protection locked="0"/>
    </xf>
    <xf numFmtId="182" fontId="26" fillId="0" borderId="3" xfId="33" applyNumberFormat="1" applyFont="1" applyFill="1" applyBorder="1" applyAlignment="1" applyProtection="1">
      <alignment horizontal="right" vertical="center"/>
      <protection locked="0"/>
    </xf>
    <xf numFmtId="0" fontId="26" fillId="0" borderId="7" xfId="0" applyFont="1" applyBorder="1" applyAlignment="1" applyProtection="1">
      <alignment horizontal="right" vertical="center" wrapText="1"/>
      <protection locked="0"/>
    </xf>
    <xf numFmtId="0" fontId="26" fillId="0" borderId="1" xfId="56" applyFont="1" applyBorder="1" applyAlignment="1" applyProtection="1">
      <alignment horizontal="right" vertical="center"/>
      <protection locked="0"/>
    </xf>
    <xf numFmtId="0" fontId="26" fillId="0" borderId="0" xfId="57" applyFont="1" applyAlignment="1" applyProtection="1">
      <alignment horizontal="center" vertical="center"/>
      <protection locked="0"/>
    </xf>
    <xf numFmtId="0" fontId="26" fillId="0" borderId="0" xfId="0" applyFont="1" applyAlignment="1" applyProtection="1">
      <alignment horizontal="right" vertical="center" wrapText="1"/>
      <protection hidden="1"/>
    </xf>
    <xf numFmtId="185" fontId="26" fillId="0" borderId="1" xfId="0" applyNumberFormat="1" applyFont="1" applyBorder="1" applyAlignment="1" applyProtection="1">
      <alignment horizontal="center" vertical="center" wrapText="1"/>
      <protection locked="0"/>
    </xf>
    <xf numFmtId="187" fontId="26" fillId="0" borderId="1" xfId="0" applyNumberFormat="1" applyFont="1" applyBorder="1" applyAlignment="1" applyProtection="1">
      <alignment horizontal="center" vertical="center" wrapText="1"/>
      <protection locked="0"/>
    </xf>
    <xf numFmtId="179" fontId="26" fillId="0" borderId="1" xfId="0" applyNumberFormat="1" applyFont="1" applyBorder="1" applyAlignment="1">
      <alignment horizontal="center" vertical="center" wrapText="1"/>
    </xf>
    <xf numFmtId="181" fontId="26" fillId="0" borderId="1" xfId="0" applyNumberFormat="1" applyFont="1" applyBorder="1" applyAlignment="1">
      <alignment horizontal="center" vertical="center" wrapText="1"/>
    </xf>
    <xf numFmtId="186" fontId="26" fillId="0" borderId="1" xfId="0" applyNumberFormat="1" applyFont="1" applyBorder="1" applyAlignment="1">
      <alignment horizontal="center" vertical="center" wrapText="1"/>
    </xf>
    <xf numFmtId="179" fontId="26" fillId="0" borderId="1" xfId="0" applyNumberFormat="1" applyFont="1" applyBorder="1" applyAlignment="1" applyProtection="1">
      <alignment horizontal="center" vertical="center" wrapText="1"/>
      <protection locked="0"/>
    </xf>
    <xf numFmtId="181" fontId="26" fillId="0" borderId="1" xfId="0" applyNumberFormat="1" applyFont="1" applyBorder="1" applyAlignment="1" applyProtection="1">
      <alignment horizontal="center" vertical="center" wrapText="1"/>
      <protection locked="0"/>
    </xf>
    <xf numFmtId="186" fontId="26" fillId="0" borderId="1" xfId="0" applyNumberFormat="1" applyFont="1" applyBorder="1" applyAlignment="1" applyProtection="1">
      <alignment horizontal="center" vertical="center" wrapText="1"/>
      <protection locked="0"/>
    </xf>
    <xf numFmtId="181" fontId="26" fillId="0" borderId="3" xfId="0" applyNumberFormat="1" applyFont="1" applyBorder="1" applyAlignment="1" applyProtection="1">
      <alignment horizontal="center" vertical="center" wrapText="1"/>
      <protection locked="0"/>
    </xf>
    <xf numFmtId="0" fontId="26" fillId="0" borderId="0" xfId="0" applyFont="1" applyAlignment="1" applyProtection="1">
      <alignment vertical="center" textRotation="255"/>
      <protection locked="0"/>
    </xf>
    <xf numFmtId="179" fontId="26" fillId="0" borderId="0" xfId="0" applyNumberFormat="1" applyFont="1" applyProtection="1">
      <alignment vertical="center"/>
      <protection locked="0"/>
    </xf>
    <xf numFmtId="0" fontId="26" fillId="0" borderId="6" xfId="0" applyFont="1" applyBorder="1" applyAlignment="1" applyProtection="1">
      <alignment horizontal="centerContinuous" vertical="center" wrapText="1"/>
      <protection locked="0" hidden="1"/>
    </xf>
    <xf numFmtId="0" fontId="26" fillId="0" borderId="9" xfId="0" applyFont="1" applyBorder="1" applyAlignment="1" applyProtection="1">
      <alignment horizontal="centerContinuous" vertical="center" wrapText="1"/>
      <protection locked="0" hidden="1"/>
    </xf>
    <xf numFmtId="0" fontId="26" fillId="0" borderId="5" xfId="0" applyFont="1" applyBorder="1" applyAlignment="1" applyProtection="1">
      <alignment horizontal="centerContinuous" vertical="center" wrapText="1"/>
      <protection locked="0" hidden="1"/>
    </xf>
    <xf numFmtId="0" fontId="26" fillId="0" borderId="1" xfId="0" applyFont="1" applyBorder="1" applyAlignment="1" applyProtection="1">
      <alignment horizontal="centerContinuous" vertical="center" wrapText="1"/>
      <protection locked="0" hidden="1"/>
    </xf>
    <xf numFmtId="179" fontId="26" fillId="0" borderId="17" xfId="0" applyNumberFormat="1" applyFont="1" applyBorder="1" applyAlignment="1" applyProtection="1">
      <alignment horizontal="center" vertical="center" wrapText="1"/>
      <protection locked="0" hidden="1"/>
    </xf>
    <xf numFmtId="0" fontId="26" fillId="0" borderId="3" xfId="0" applyFont="1" applyBorder="1" applyAlignment="1" applyProtection="1">
      <alignment horizontal="centerContinuous" vertical="center" wrapText="1"/>
      <protection locked="0" hidden="1"/>
    </xf>
    <xf numFmtId="0" fontId="26" fillId="0" borderId="0" xfId="0" applyFont="1" applyAlignment="1" applyProtection="1">
      <alignment horizontal="centerContinuous" vertical="center"/>
      <protection locked="0"/>
    </xf>
    <xf numFmtId="0" fontId="26" fillId="0" borderId="44" xfId="0" applyFont="1" applyBorder="1" applyAlignment="1" applyProtection="1">
      <alignment horizontal="centerContinuous" vertical="center"/>
      <protection locked="0"/>
    </xf>
    <xf numFmtId="179" fontId="26" fillId="0" borderId="1" xfId="0" applyNumberFormat="1" applyFont="1" applyBorder="1" applyAlignment="1" applyProtection="1">
      <alignment horizontal="center" vertical="center" wrapText="1"/>
      <protection locked="0" hidden="1"/>
    </xf>
    <xf numFmtId="0" fontId="26" fillId="0" borderId="0" xfId="0" applyFont="1" applyAlignment="1" applyProtection="1">
      <alignment horizontal="center" vertical="center" wrapText="1"/>
      <protection locked="0" hidden="1"/>
    </xf>
    <xf numFmtId="0" fontId="26" fillId="0" borderId="8" xfId="0" applyFont="1" applyBorder="1" applyAlignment="1" applyProtection="1">
      <alignment horizontal="center" vertical="center"/>
      <protection locked="0" hidden="1"/>
    </xf>
    <xf numFmtId="49" fontId="26" fillId="0" borderId="1" xfId="0" applyNumberFormat="1" applyFont="1" applyBorder="1" applyAlignment="1" applyProtection="1">
      <alignment horizontal="center" vertical="center" wrapText="1"/>
      <protection locked="0"/>
    </xf>
    <xf numFmtId="180" fontId="26" fillId="0" borderId="0" xfId="0" applyNumberFormat="1" applyFont="1" applyProtection="1">
      <alignment vertical="center"/>
      <protection locked="0"/>
    </xf>
    <xf numFmtId="0" fontId="26" fillId="0" borderId="3" xfId="0" applyFont="1" applyBorder="1" applyAlignment="1" applyProtection="1">
      <alignment horizontal="center" vertical="center" wrapText="1"/>
      <protection locked="0"/>
    </xf>
    <xf numFmtId="0" fontId="26" fillId="0" borderId="16" xfId="0" applyFont="1" applyBorder="1" applyAlignment="1" applyProtection="1">
      <alignment horizontal="center" vertical="center" wrapText="1"/>
      <protection locked="0"/>
    </xf>
    <xf numFmtId="49" fontId="26" fillId="0" borderId="3" xfId="0" applyNumberFormat="1" applyFont="1" applyBorder="1" applyAlignment="1" applyProtection="1">
      <alignment horizontal="center" vertical="center" wrapText="1"/>
      <protection locked="0"/>
    </xf>
    <xf numFmtId="0" fontId="26" fillId="0" borderId="9" xfId="0" applyFont="1" applyBorder="1" applyProtection="1">
      <alignment vertical="center"/>
      <protection locked="0"/>
    </xf>
    <xf numFmtId="0" fontId="26" fillId="0" borderId="2" xfId="0" applyFont="1" applyBorder="1" applyProtection="1">
      <alignment vertical="center"/>
      <protection locked="0"/>
    </xf>
    <xf numFmtId="179" fontId="26" fillId="0" borderId="6" xfId="0" applyNumberFormat="1" applyFont="1" applyBorder="1" applyProtection="1">
      <alignment vertical="center"/>
      <protection locked="0"/>
    </xf>
    <xf numFmtId="179" fontId="26" fillId="0" borderId="9" xfId="0" applyNumberFormat="1" applyFont="1" applyBorder="1" applyProtection="1">
      <alignment vertical="center"/>
      <protection locked="0"/>
    </xf>
    <xf numFmtId="0" fontId="26" fillId="0" borderId="5" xfId="0" applyFont="1" applyBorder="1" applyProtection="1">
      <alignment vertical="center"/>
      <protection locked="0"/>
    </xf>
    <xf numFmtId="0" fontId="26" fillId="0" borderId="0" xfId="0" applyFont="1" applyAlignment="1" applyProtection="1">
      <alignment horizontal="center" vertical="center"/>
      <protection locked="0"/>
    </xf>
    <xf numFmtId="179" fontId="26" fillId="0" borderId="6" xfId="0" applyNumberFormat="1" applyFont="1" applyBorder="1" applyAlignment="1" applyProtection="1">
      <alignment horizontal="center" vertical="center" wrapText="1"/>
      <protection locked="0"/>
    </xf>
    <xf numFmtId="0" fontId="26" fillId="0" borderId="9" xfId="0" applyFont="1" applyBorder="1" applyAlignment="1" applyProtection="1">
      <alignment horizontal="center" vertical="center" wrapText="1"/>
      <protection locked="0"/>
    </xf>
    <xf numFmtId="0" fontId="26" fillId="0" borderId="9" xfId="0" applyFont="1" applyBorder="1" applyAlignment="1" applyProtection="1">
      <alignment horizontal="left" vertical="center"/>
      <protection locked="0"/>
    </xf>
    <xf numFmtId="179" fontId="26" fillId="0" borderId="9" xfId="0" applyNumberFormat="1" applyFont="1" applyBorder="1" applyAlignment="1" applyProtection="1">
      <alignment horizontal="left" vertical="center"/>
      <protection locked="0"/>
    </xf>
    <xf numFmtId="179" fontId="26" fillId="0" borderId="9" xfId="0" applyNumberFormat="1" applyFont="1" applyBorder="1" applyAlignment="1" applyProtection="1">
      <alignment horizontal="center" vertical="center" wrapText="1"/>
      <protection locked="0"/>
    </xf>
    <xf numFmtId="0" fontId="49" fillId="0" borderId="0" xfId="0" applyFont="1">
      <alignment vertical="center"/>
    </xf>
    <xf numFmtId="0" fontId="50" fillId="0" borderId="0" xfId="0" applyFont="1" applyProtection="1">
      <alignment vertical="center"/>
      <protection locked="0"/>
    </xf>
    <xf numFmtId="188" fontId="51" fillId="0" borderId="60" xfId="0" applyNumberFormat="1" applyFont="1" applyBorder="1" applyAlignment="1" applyProtection="1">
      <alignment horizontal="right" vertical="center"/>
      <protection locked="0"/>
    </xf>
    <xf numFmtId="182" fontId="51" fillId="0" borderId="61" xfId="0" applyNumberFormat="1" applyFont="1" applyBorder="1" applyAlignment="1" applyProtection="1">
      <alignment horizontal="right" vertical="center"/>
      <protection hidden="1"/>
    </xf>
    <xf numFmtId="182" fontId="51" fillId="0" borderId="62" xfId="0" applyNumberFormat="1" applyFont="1" applyBorder="1" applyAlignment="1" applyProtection="1">
      <alignment horizontal="right" vertical="center"/>
      <protection hidden="1"/>
    </xf>
    <xf numFmtId="182" fontId="51" fillId="0" borderId="3" xfId="0" applyNumberFormat="1" applyFont="1" applyBorder="1" applyAlignment="1" applyProtection="1">
      <alignment horizontal="right" vertical="center"/>
      <protection hidden="1"/>
    </xf>
    <xf numFmtId="179" fontId="51" fillId="0" borderId="3" xfId="0" applyNumberFormat="1" applyFont="1" applyBorder="1" applyAlignment="1" applyProtection="1">
      <alignment horizontal="center" vertical="center" wrapText="1"/>
      <protection locked="0"/>
    </xf>
    <xf numFmtId="186" fontId="51" fillId="0" borderId="63" xfId="0" applyNumberFormat="1" applyFont="1" applyBorder="1" applyAlignment="1" applyProtection="1">
      <alignment horizontal="right" vertical="center"/>
      <protection locked="0"/>
    </xf>
    <xf numFmtId="49" fontId="51" fillId="0" borderId="64" xfId="0" applyNumberFormat="1" applyFont="1" applyBorder="1" applyAlignment="1" applyProtection="1">
      <alignment horizontal="center" vertical="center" wrapText="1"/>
      <protection locked="0"/>
    </xf>
    <xf numFmtId="188" fontId="51" fillId="0" borderId="65" xfId="0" applyNumberFormat="1" applyFont="1" applyBorder="1" applyAlignment="1" applyProtection="1">
      <alignment horizontal="right" vertical="center"/>
      <protection locked="0"/>
    </xf>
    <xf numFmtId="179" fontId="51" fillId="0" borderId="66" xfId="0" applyNumberFormat="1" applyFont="1" applyBorder="1" applyAlignment="1" applyProtection="1">
      <alignment horizontal="right" vertical="center"/>
      <protection hidden="1"/>
    </xf>
    <xf numFmtId="179" fontId="51" fillId="0" borderId="67" xfId="0" applyNumberFormat="1" applyFont="1" applyBorder="1" applyAlignment="1" applyProtection="1">
      <alignment horizontal="right" vertical="center"/>
      <protection hidden="1"/>
    </xf>
    <xf numFmtId="182" fontId="51" fillId="0" borderId="68" xfId="0" applyNumberFormat="1" applyFont="1" applyBorder="1" applyAlignment="1" applyProtection="1">
      <alignment horizontal="right" vertical="center"/>
      <protection hidden="1"/>
    </xf>
    <xf numFmtId="182" fontId="51" fillId="0" borderId="16" xfId="0" applyNumberFormat="1" applyFont="1" applyBorder="1" applyAlignment="1" applyProtection="1">
      <alignment horizontal="right" vertical="center"/>
      <protection hidden="1"/>
    </xf>
    <xf numFmtId="183" fontId="51" fillId="0" borderId="57" xfId="0" applyNumberFormat="1" applyFont="1" applyBorder="1" applyAlignment="1" applyProtection="1">
      <alignment horizontal="center" vertical="center"/>
      <protection locked="0"/>
    </xf>
    <xf numFmtId="49" fontId="51" fillId="0" borderId="14" xfId="0" applyNumberFormat="1" applyFont="1" applyBorder="1" applyAlignment="1" applyProtection="1">
      <alignment horizontal="center" vertical="center"/>
      <protection locked="0"/>
    </xf>
    <xf numFmtId="181" fontId="51" fillId="0" borderId="69" xfId="0" applyNumberFormat="1" applyFont="1" applyBorder="1" applyAlignment="1" applyProtection="1">
      <alignment horizontal="right" vertical="center"/>
      <protection hidden="1"/>
    </xf>
    <xf numFmtId="179" fontId="51" fillId="0" borderId="70" xfId="0" applyNumberFormat="1" applyFont="1" applyBorder="1" applyAlignment="1" applyProtection="1">
      <alignment horizontal="right" vertical="center"/>
      <protection hidden="1"/>
    </xf>
    <xf numFmtId="179" fontId="51" fillId="0" borderId="6" xfId="0" applyNumberFormat="1" applyFont="1" applyBorder="1" applyAlignment="1" applyProtection="1">
      <alignment horizontal="right" vertical="center"/>
      <protection locked="0"/>
    </xf>
    <xf numFmtId="179" fontId="51" fillId="0" borderId="1" xfId="0" applyNumberFormat="1" applyFont="1" applyBorder="1" applyAlignment="1" applyProtection="1">
      <alignment horizontal="right" vertical="center"/>
      <protection locked="0"/>
    </xf>
    <xf numFmtId="183" fontId="51" fillId="0" borderId="5" xfId="0" applyNumberFormat="1" applyFont="1" applyBorder="1" applyAlignment="1" applyProtection="1">
      <alignment horizontal="center" vertical="center"/>
      <protection locked="0"/>
    </xf>
    <xf numFmtId="183" fontId="51" fillId="0" borderId="15" xfId="0" applyNumberFormat="1" applyFont="1" applyBorder="1" applyAlignment="1" applyProtection="1">
      <alignment horizontal="right" vertical="center"/>
      <protection locked="0"/>
    </xf>
    <xf numFmtId="182" fontId="51" fillId="0" borderId="71" xfId="0" applyNumberFormat="1" applyFont="1" applyBorder="1" applyAlignment="1" applyProtection="1">
      <alignment horizontal="right" vertical="center"/>
      <protection hidden="1"/>
    </xf>
    <xf numFmtId="182" fontId="51" fillId="0" borderId="72" xfId="0" applyNumberFormat="1" applyFont="1" applyBorder="1" applyAlignment="1" applyProtection="1">
      <alignment horizontal="right" vertical="center"/>
      <protection hidden="1"/>
    </xf>
    <xf numFmtId="182" fontId="51" fillId="0" borderId="6" xfId="0" applyNumberFormat="1" applyFont="1" applyBorder="1" applyAlignment="1" applyProtection="1">
      <alignment horizontal="right" vertical="center"/>
      <protection locked="0"/>
    </xf>
    <xf numFmtId="182" fontId="51" fillId="0" borderId="1" xfId="0" applyNumberFormat="1" applyFont="1" applyBorder="1" applyAlignment="1" applyProtection="1">
      <alignment horizontal="right" vertical="center"/>
      <protection locked="0"/>
    </xf>
    <xf numFmtId="183" fontId="51" fillId="0" borderId="3" xfId="0" applyNumberFormat="1" applyFont="1" applyBorder="1" applyAlignment="1" applyProtection="1">
      <alignment horizontal="center" vertical="center"/>
      <protection locked="0"/>
    </xf>
    <xf numFmtId="181" fontId="51" fillId="0" borderId="66" xfId="0" applyNumberFormat="1" applyFont="1" applyBorder="1" applyProtection="1">
      <alignment vertical="center"/>
      <protection hidden="1"/>
    </xf>
    <xf numFmtId="181" fontId="51" fillId="0" borderId="67" xfId="0" applyNumberFormat="1" applyFont="1" applyBorder="1" applyProtection="1">
      <alignment vertical="center"/>
      <protection hidden="1"/>
    </xf>
    <xf numFmtId="183" fontId="51" fillId="0" borderId="74" xfId="0" applyNumberFormat="1" applyFont="1" applyBorder="1" applyAlignment="1" applyProtection="1">
      <alignment horizontal="right" vertical="center"/>
      <protection locked="0"/>
    </xf>
    <xf numFmtId="183" fontId="51" fillId="0" borderId="15" xfId="0" applyNumberFormat="1" applyFont="1" applyBorder="1" applyAlignment="1" applyProtection="1">
      <alignment horizontal="center" vertical="center"/>
      <protection locked="0"/>
    </xf>
    <xf numFmtId="183" fontId="51" fillId="0" borderId="75" xfId="0" applyNumberFormat="1" applyFont="1" applyBorder="1" applyAlignment="1" applyProtection="1">
      <alignment horizontal="right" vertical="center"/>
      <protection locked="0"/>
    </xf>
    <xf numFmtId="183" fontId="51" fillId="0" borderId="5" xfId="0" applyNumberFormat="1" applyFont="1" applyBorder="1" applyAlignment="1" applyProtection="1">
      <alignment horizontal="right" vertical="center"/>
      <protection locked="0"/>
    </xf>
    <xf numFmtId="181" fontId="51" fillId="0" borderId="66" xfId="0" applyNumberFormat="1" applyFont="1" applyBorder="1" applyAlignment="1" applyProtection="1">
      <alignment horizontal="right" vertical="center"/>
      <protection hidden="1"/>
    </xf>
    <xf numFmtId="181" fontId="51" fillId="0" borderId="67" xfId="0" applyNumberFormat="1" applyFont="1" applyBorder="1" applyAlignment="1" applyProtection="1">
      <alignment horizontal="right" vertical="center"/>
      <protection hidden="1"/>
    </xf>
    <xf numFmtId="182" fontId="51" fillId="0" borderId="76" xfId="0" applyNumberFormat="1" applyFont="1" applyBorder="1" applyAlignment="1" applyProtection="1">
      <alignment horizontal="right" vertical="center"/>
      <protection hidden="1"/>
    </xf>
    <xf numFmtId="182" fontId="51" fillId="0" borderId="70" xfId="0" applyNumberFormat="1" applyFont="1" applyBorder="1" applyAlignment="1" applyProtection="1">
      <alignment horizontal="right" vertical="center"/>
      <protection hidden="1"/>
    </xf>
    <xf numFmtId="183" fontId="51" fillId="0" borderId="1" xfId="0" applyNumberFormat="1" applyFont="1" applyBorder="1" applyAlignment="1" applyProtection="1">
      <alignment horizontal="center" vertical="center"/>
      <protection locked="0"/>
    </xf>
    <xf numFmtId="0" fontId="51" fillId="0" borderId="6" xfId="0" applyFont="1" applyBorder="1" applyAlignment="1" applyProtection="1">
      <alignment horizontal="center" vertical="center"/>
      <protection locked="0"/>
    </xf>
    <xf numFmtId="0" fontId="51" fillId="0" borderId="1" xfId="0" applyFont="1" applyBorder="1" applyAlignment="1" applyProtection="1">
      <alignment horizontal="center" vertical="center"/>
      <protection locked="0"/>
    </xf>
    <xf numFmtId="49" fontId="51" fillId="0" borderId="1" xfId="0" applyNumberFormat="1" applyFont="1" applyBorder="1" applyAlignment="1" applyProtection="1">
      <alignment horizontal="center" vertical="center" textRotation="255" wrapText="1"/>
      <protection locked="0"/>
    </xf>
    <xf numFmtId="0" fontId="52" fillId="0" borderId="0" xfId="0" applyFont="1" applyAlignment="1" applyProtection="1">
      <alignment horizontal="left" vertical="center"/>
      <protection locked="0"/>
    </xf>
    <xf numFmtId="0" fontId="39" fillId="0" borderId="0" xfId="55" applyFont="1" applyAlignment="1" applyProtection="1">
      <alignment vertical="center" shrinkToFit="1"/>
      <protection locked="0"/>
    </xf>
    <xf numFmtId="0" fontId="32" fillId="0" borderId="0" xfId="55" applyFont="1" applyAlignment="1" applyProtection="1">
      <alignment vertical="center" shrinkToFit="1"/>
      <protection locked="0"/>
    </xf>
    <xf numFmtId="0" fontId="40" fillId="0" borderId="6" xfId="55" applyFont="1" applyBorder="1" applyAlignment="1">
      <alignment horizontal="center" vertical="center"/>
    </xf>
    <xf numFmtId="0" fontId="40" fillId="0" borderId="9" xfId="55" applyFont="1" applyBorder="1" applyAlignment="1">
      <alignment horizontal="center" vertical="center"/>
    </xf>
    <xf numFmtId="0" fontId="38" fillId="0" borderId="0" xfId="55" applyFont="1" applyProtection="1">
      <alignment vertical="center"/>
      <protection locked="0"/>
    </xf>
    <xf numFmtId="0" fontId="32" fillId="0" borderId="0" xfId="55" applyFont="1" applyProtection="1">
      <alignment vertical="center"/>
      <protection locked="0"/>
    </xf>
    <xf numFmtId="0" fontId="39" fillId="0" borderId="18" xfId="55" applyFont="1" applyBorder="1" applyAlignment="1">
      <alignment horizontal="center" vertical="center" wrapText="1"/>
    </xf>
    <xf numFmtId="0" fontId="39" fillId="0" borderId="12" xfId="55" applyFont="1" applyBorder="1" applyAlignment="1">
      <alignment horizontal="center" vertical="center" wrapText="1"/>
    </xf>
    <xf numFmtId="0" fontId="39" fillId="0" borderId="2" xfId="55" applyFont="1" applyBorder="1" applyAlignment="1">
      <alignment horizontal="center" vertical="center" wrapText="1"/>
    </xf>
    <xf numFmtId="0" fontId="39" fillId="0" borderId="4" xfId="55" applyFont="1" applyBorder="1" applyAlignment="1">
      <alignment horizontal="center" vertical="center" wrapText="1"/>
    </xf>
    <xf numFmtId="0" fontId="39" fillId="0" borderId="3" xfId="55" applyFont="1" applyBorder="1" applyAlignment="1">
      <alignment horizontal="center" vertical="center" wrapText="1"/>
    </xf>
    <xf numFmtId="0" fontId="39" fillId="0" borderId="2" xfId="55" applyFont="1" applyBorder="1" applyAlignment="1">
      <alignment horizontal="center" vertical="top" wrapText="1"/>
    </xf>
    <xf numFmtId="0" fontId="39" fillId="0" borderId="4" xfId="55" applyFont="1" applyBorder="1" applyAlignment="1">
      <alignment horizontal="center" vertical="top" wrapText="1"/>
    </xf>
    <xf numFmtId="0" fontId="39" fillId="0" borderId="3" xfId="55" applyFont="1" applyBorder="1" applyAlignment="1">
      <alignment horizontal="center" vertical="top" wrapText="1"/>
    </xf>
    <xf numFmtId="0" fontId="32" fillId="0" borderId="2" xfId="55" applyFont="1" applyBorder="1" applyAlignment="1">
      <alignment horizontal="center" vertical="center" wrapText="1"/>
    </xf>
    <xf numFmtId="0" fontId="32" fillId="0" borderId="4" xfId="55" applyFont="1" applyBorder="1" applyAlignment="1">
      <alignment horizontal="center" vertical="center" wrapText="1"/>
    </xf>
    <xf numFmtId="0" fontId="32" fillId="0" borderId="3" xfId="55" applyFont="1" applyBorder="1" applyAlignment="1">
      <alignment horizontal="center" vertical="center" wrapText="1"/>
    </xf>
    <xf numFmtId="0" fontId="39" fillId="0" borderId="19" xfId="55" applyFont="1" applyBorder="1" applyAlignment="1">
      <alignment horizontal="center" vertical="center" wrapText="1"/>
    </xf>
    <xf numFmtId="0" fontId="39" fillId="0" borderId="13" xfId="55" applyFont="1" applyBorder="1" applyAlignment="1">
      <alignment horizontal="center" vertical="center" wrapText="1"/>
    </xf>
    <xf numFmtId="0" fontId="39" fillId="0" borderId="21" xfId="55" applyFont="1" applyBorder="1" applyAlignment="1">
      <alignment horizontal="center" vertical="center" wrapText="1"/>
    </xf>
    <xf numFmtId="0" fontId="39" fillId="0" borderId="4" xfId="55" applyFont="1" applyBorder="1" applyAlignment="1">
      <alignment horizontal="center" vertical="center"/>
    </xf>
    <xf numFmtId="0" fontId="40" fillId="0" borderId="2" xfId="55" applyFont="1" applyBorder="1" applyAlignment="1">
      <alignment horizontal="center" vertical="center" wrapText="1"/>
    </xf>
    <xf numFmtId="0" fontId="40" fillId="0" borderId="4" xfId="55" applyFont="1" applyBorder="1" applyAlignment="1">
      <alignment horizontal="center" vertical="center" wrapText="1"/>
    </xf>
    <xf numFmtId="0" fontId="40" fillId="0" borderId="18" xfId="55" applyFont="1" applyBorder="1" applyAlignment="1">
      <alignment horizontal="center" vertical="center" wrapText="1"/>
    </xf>
    <xf numFmtId="0" fontId="40" fillId="0" borderId="19" xfId="55" applyFont="1" applyBorder="1" applyAlignment="1">
      <alignment horizontal="center" vertical="center" wrapText="1"/>
    </xf>
    <xf numFmtId="0" fontId="40" fillId="0" borderId="13" xfId="55" applyFont="1" applyBorder="1" applyAlignment="1">
      <alignment horizontal="center" vertical="center" wrapText="1"/>
    </xf>
    <xf numFmtId="0" fontId="40" fillId="0" borderId="21" xfId="55" applyFont="1" applyBorder="1" applyAlignment="1">
      <alignment horizontal="center" vertical="center" wrapText="1"/>
    </xf>
    <xf numFmtId="0" fontId="32" fillId="0" borderId="18" xfId="55" applyFont="1" applyBorder="1" applyAlignment="1">
      <alignment horizontal="center" vertical="center" wrapText="1"/>
    </xf>
    <xf numFmtId="0" fontId="32" fillId="0" borderId="12" xfId="55" applyFont="1" applyBorder="1" applyAlignment="1">
      <alignment horizontal="center" vertical="center" wrapText="1"/>
    </xf>
    <xf numFmtId="179" fontId="39" fillId="0" borderId="2" xfId="55" applyNumberFormat="1" applyFont="1" applyBorder="1" applyAlignment="1">
      <alignment horizontal="center" vertical="center" wrapText="1"/>
    </xf>
    <xf numFmtId="179" fontId="39" fillId="0" borderId="4" xfId="55" applyNumberFormat="1" applyFont="1" applyBorder="1" applyAlignment="1">
      <alignment horizontal="center" vertical="center" wrapText="1"/>
    </xf>
    <xf numFmtId="179" fontId="39" fillId="0" borderId="3" xfId="55" applyNumberFormat="1" applyFont="1" applyBorder="1" applyAlignment="1">
      <alignment horizontal="center" vertical="center" wrapText="1"/>
    </xf>
    <xf numFmtId="0" fontId="40" fillId="0" borderId="6" xfId="55" applyFont="1" applyBorder="1" applyAlignment="1">
      <alignment horizontal="center" vertical="center" wrapText="1"/>
    </xf>
    <xf numFmtId="0" fontId="40" fillId="0" borderId="9" xfId="55" applyFont="1" applyBorder="1" applyAlignment="1">
      <alignment horizontal="center" vertical="center" wrapText="1"/>
    </xf>
    <xf numFmtId="0" fontId="40" fillId="0" borderId="5" xfId="55" applyFont="1" applyBorder="1" applyAlignment="1">
      <alignment horizontal="center" vertical="center"/>
    </xf>
    <xf numFmtId="0" fontId="32" fillId="0" borderId="2" xfId="55" applyFont="1" applyBorder="1" applyAlignment="1">
      <alignment horizontal="center" vertical="center" textRotation="255"/>
    </xf>
    <xf numFmtId="0" fontId="32" fillId="0" borderId="4" xfId="55" applyFont="1" applyBorder="1" applyAlignment="1">
      <alignment horizontal="center" vertical="center" textRotation="255"/>
    </xf>
    <xf numFmtId="0" fontId="32" fillId="0" borderId="3" xfId="55" applyFont="1" applyBorder="1" applyAlignment="1">
      <alignment horizontal="center" vertical="center" textRotation="255"/>
    </xf>
    <xf numFmtId="0" fontId="32"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40" fillId="0" borderId="2" xfId="55" applyFont="1" applyBorder="1" applyAlignment="1">
      <alignment horizontal="center" vertical="center"/>
    </xf>
    <xf numFmtId="0" fontId="40" fillId="0" borderId="4" xfId="55" applyFont="1" applyBorder="1" applyAlignment="1">
      <alignment horizontal="center" vertical="center"/>
    </xf>
    <xf numFmtId="0" fontId="40" fillId="0" borderId="3" xfId="55" applyFont="1" applyBorder="1" applyAlignment="1">
      <alignment horizontal="center" vertical="center"/>
    </xf>
    <xf numFmtId="0" fontId="40" fillId="0" borderId="18" xfId="55" applyFont="1" applyBorder="1" applyAlignment="1">
      <alignment horizontal="center" vertical="center"/>
    </xf>
    <xf numFmtId="0" fontId="40" fillId="0" borderId="19" xfId="55" applyFont="1" applyBorder="1" applyAlignment="1">
      <alignment horizontal="center"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40" fillId="0" borderId="0" xfId="0" applyFont="1" applyAlignment="1">
      <alignment horizontal="center" vertical="center"/>
    </xf>
    <xf numFmtId="0" fontId="40" fillId="0" borderId="20" xfId="0" applyFont="1" applyBorder="1" applyAlignment="1">
      <alignment horizontal="center" vertical="center"/>
    </xf>
    <xf numFmtId="0" fontId="40" fillId="0" borderId="13" xfId="0" applyFont="1" applyBorder="1" applyAlignment="1">
      <alignment horizontal="center" vertical="center"/>
    </xf>
    <xf numFmtId="0" fontId="40" fillId="0" borderId="21" xfId="0" applyFont="1" applyBorder="1" applyAlignment="1">
      <alignment horizontal="center" vertical="center"/>
    </xf>
    <xf numFmtId="0" fontId="40" fillId="0" borderId="15" xfId="0" applyFont="1" applyBorder="1" applyAlignment="1">
      <alignment horizontal="center" vertical="center"/>
    </xf>
    <xf numFmtId="179" fontId="41" fillId="0" borderId="2" xfId="55" applyNumberFormat="1" applyFont="1" applyBorder="1" applyAlignment="1">
      <alignment horizontal="center" vertical="center" wrapText="1"/>
    </xf>
    <xf numFmtId="179" fontId="41" fillId="0" borderId="4" xfId="55" applyNumberFormat="1" applyFont="1" applyBorder="1" applyAlignment="1">
      <alignment horizontal="center" vertical="center" wrapText="1"/>
    </xf>
    <xf numFmtId="179" fontId="41" fillId="0" borderId="3" xfId="55" applyNumberFormat="1" applyFont="1" applyBorder="1" applyAlignment="1">
      <alignment horizontal="center" vertical="center" wrapText="1"/>
    </xf>
    <xf numFmtId="0" fontId="32" fillId="0" borderId="2" xfId="55" applyFont="1" applyBorder="1" applyAlignment="1">
      <alignment horizontal="center" vertical="center"/>
    </xf>
    <xf numFmtId="0" fontId="32" fillId="0" borderId="4" xfId="55" applyFont="1" applyBorder="1" applyAlignment="1">
      <alignment horizontal="center" vertical="center"/>
    </xf>
    <xf numFmtId="0" fontId="32" fillId="0" borderId="3" xfId="55" applyFont="1" applyBorder="1" applyAlignment="1">
      <alignment horizontal="center" vertical="center"/>
    </xf>
    <xf numFmtId="0" fontId="41" fillId="0" borderId="2" xfId="55" applyFont="1" applyBorder="1" applyAlignment="1">
      <alignment horizontal="center" vertical="center" wrapText="1"/>
    </xf>
    <xf numFmtId="0" fontId="41" fillId="0" borderId="3" xfId="55" applyFont="1" applyBorder="1" applyAlignment="1">
      <alignment horizontal="center" vertical="center" wrapText="1"/>
    </xf>
    <xf numFmtId="0" fontId="41" fillId="0" borderId="4" xfId="55" applyFont="1" applyBorder="1" applyAlignment="1">
      <alignment horizontal="center" vertical="top" wrapText="1"/>
    </xf>
    <xf numFmtId="0" fontId="41" fillId="0" borderId="3" xfId="55" applyFont="1" applyBorder="1" applyAlignment="1">
      <alignment horizontal="center" vertical="top" wrapText="1"/>
    </xf>
    <xf numFmtId="0" fontId="43" fillId="0" borderId="1" xfId="0" applyFont="1" applyBorder="1" applyAlignment="1">
      <alignment horizontal="center" vertical="center"/>
    </xf>
    <xf numFmtId="0" fontId="43" fillId="0" borderId="6" xfId="0" applyFont="1" applyBorder="1" applyAlignment="1">
      <alignment horizontal="center" vertical="center"/>
    </xf>
    <xf numFmtId="0" fontId="43" fillId="0" borderId="9" xfId="0" applyFont="1" applyBorder="1" applyAlignment="1">
      <alignment horizontal="center" vertical="center"/>
    </xf>
    <xf numFmtId="0" fontId="43" fillId="0" borderId="5" xfId="0" applyFont="1" applyBorder="1" applyAlignment="1">
      <alignment horizontal="center" vertical="center"/>
    </xf>
    <xf numFmtId="0" fontId="39" fillId="0" borderId="6" xfId="0" applyFont="1" applyBorder="1" applyAlignment="1">
      <alignment horizontal="left" vertical="center"/>
    </xf>
    <xf numFmtId="0" fontId="39" fillId="0" borderId="5" xfId="0" applyFont="1" applyBorder="1" applyAlignment="1">
      <alignment horizontal="left" vertical="center"/>
    </xf>
    <xf numFmtId="0" fontId="26" fillId="0" borderId="12"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26" fillId="0" borderId="12" xfId="60" applyFont="1" applyBorder="1" applyAlignment="1" applyProtection="1">
      <alignment horizontal="left" vertical="center" wrapText="1"/>
      <protection locked="0"/>
    </xf>
    <xf numFmtId="0" fontId="26" fillId="0" borderId="13"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wrapText="1"/>
      <protection locked="0"/>
    </xf>
    <xf numFmtId="0" fontId="26" fillId="0" borderId="15" xfId="0" applyFont="1" applyBorder="1" applyAlignment="1" applyProtection="1">
      <alignment horizontal="left" vertical="center" wrapText="1"/>
      <protection locked="0"/>
    </xf>
    <xf numFmtId="0" fontId="26" fillId="0" borderId="2" xfId="0" applyFont="1" applyBorder="1" applyAlignment="1" applyProtection="1">
      <alignment horizontal="center" vertical="center"/>
      <protection locked="0"/>
    </xf>
    <xf numFmtId="49" fontId="26" fillId="0" borderId="23" xfId="60" applyNumberFormat="1" applyFont="1" applyBorder="1" applyAlignment="1" applyProtection="1">
      <alignment horizontal="center" vertical="center" wrapText="1"/>
      <protection locked="0"/>
    </xf>
    <xf numFmtId="49" fontId="26" fillId="0" borderId="24" xfId="60" applyNumberFormat="1" applyFont="1" applyBorder="1" applyAlignment="1" applyProtection="1">
      <alignment horizontal="center" vertical="center" wrapText="1"/>
      <protection locked="0"/>
    </xf>
    <xf numFmtId="49" fontId="26" fillId="0" borderId="25" xfId="60" applyNumberFormat="1" applyFont="1" applyBorder="1" applyAlignment="1" applyProtection="1">
      <alignment horizontal="center" vertical="center" wrapText="1"/>
      <protection locked="0"/>
    </xf>
    <xf numFmtId="49" fontId="26" fillId="0" borderId="26" xfId="60" applyNumberFormat="1" applyFont="1" applyBorder="1" applyAlignment="1" applyProtection="1">
      <alignment horizontal="center" vertical="center" wrapText="1"/>
      <protection locked="0"/>
    </xf>
    <xf numFmtId="49" fontId="26" fillId="0" borderId="45" xfId="60" applyNumberFormat="1" applyFont="1" applyBorder="1" applyAlignment="1" applyProtection="1">
      <alignment horizontal="center" vertical="center" wrapText="1"/>
      <protection locked="0"/>
    </xf>
    <xf numFmtId="0" fontId="26" fillId="0" borderId="12" xfId="60" applyFont="1" applyBorder="1" applyAlignment="1" applyProtection="1">
      <alignment horizontal="center" vertical="center" textRotation="255"/>
      <protection locked="0"/>
    </xf>
    <xf numFmtId="0" fontId="26" fillId="0" borderId="4" xfId="60" applyFont="1" applyBorder="1" applyAlignment="1" applyProtection="1">
      <alignment horizontal="center" vertical="center" textRotation="255"/>
      <protection locked="0"/>
    </xf>
    <xf numFmtId="0" fontId="26" fillId="0" borderId="3" xfId="60" applyFont="1" applyBorder="1" applyAlignment="1" applyProtection="1">
      <alignment horizontal="center" vertical="center" textRotation="255"/>
      <protection locked="0"/>
    </xf>
    <xf numFmtId="0" fontId="26" fillId="0" borderId="18" xfId="0" applyFont="1" applyBorder="1" applyAlignment="1" applyProtection="1">
      <alignment horizontal="left" vertical="center" wrapText="1"/>
      <protection locked="0"/>
    </xf>
    <xf numFmtId="0" fontId="26" fillId="0" borderId="10" xfId="0" applyFont="1" applyBorder="1" applyAlignment="1" applyProtection="1">
      <alignment horizontal="left" vertical="center" wrapText="1"/>
      <protection locked="0"/>
    </xf>
    <xf numFmtId="0" fontId="26" fillId="0" borderId="6" xfId="57" applyFont="1" applyBorder="1" applyAlignment="1" applyProtection="1">
      <alignment horizontal="center" vertical="center"/>
      <protection locked="0"/>
    </xf>
    <xf numFmtId="0" fontId="26" fillId="0" borderId="5" xfId="57" applyFont="1" applyBorder="1" applyAlignment="1" applyProtection="1">
      <alignment horizontal="center" vertical="center"/>
      <protection locked="0"/>
    </xf>
    <xf numFmtId="0" fontId="26" fillId="0" borderId="1" xfId="57" applyFont="1" applyBorder="1" applyAlignment="1" applyProtection="1">
      <alignment horizontal="center" vertical="center"/>
      <protection locked="0" hidden="1"/>
    </xf>
    <xf numFmtId="0" fontId="26" fillId="0" borderId="3"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49" fontId="26" fillId="0" borderId="6" xfId="58" applyNumberFormat="1" applyFont="1" applyBorder="1" applyAlignment="1" applyProtection="1">
      <alignment horizontal="center" vertical="center" wrapText="1"/>
      <protection locked="0"/>
    </xf>
    <xf numFmtId="49" fontId="26" fillId="0" borderId="5" xfId="58" applyNumberFormat="1" applyFont="1" applyBorder="1" applyAlignment="1" applyProtection="1">
      <alignment horizontal="center" vertical="center" wrapText="1"/>
      <protection locked="0"/>
    </xf>
    <xf numFmtId="0" fontId="26" fillId="0" borderId="6" xfId="0"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0" fontId="26" fillId="0" borderId="2" xfId="58" applyFont="1" applyBorder="1" applyAlignment="1" applyProtection="1">
      <alignment horizontal="center" textRotation="255"/>
      <protection locked="0"/>
    </xf>
    <xf numFmtId="0" fontId="26" fillId="0" borderId="4" xfId="58" applyFont="1" applyBorder="1" applyAlignment="1" applyProtection="1">
      <alignment horizontal="center" textRotation="255"/>
      <protection locked="0"/>
    </xf>
    <xf numFmtId="0" fontId="26" fillId="0" borderId="4" xfId="58" applyFont="1" applyBorder="1" applyAlignment="1" applyProtection="1">
      <alignment horizontal="center" vertical="top"/>
      <protection locked="0"/>
    </xf>
    <xf numFmtId="0" fontId="26" fillId="0" borderId="3" xfId="58" applyFont="1" applyBorder="1" applyAlignment="1" applyProtection="1">
      <alignment horizontal="center" vertical="top"/>
      <protection locked="0"/>
    </xf>
    <xf numFmtId="49" fontId="26" fillId="0" borderId="18" xfId="58" applyNumberFormat="1" applyFont="1" applyBorder="1" applyAlignment="1" applyProtection="1">
      <alignment horizontal="left" vertical="center" wrapText="1"/>
      <protection locked="0"/>
    </xf>
    <xf numFmtId="49" fontId="26" fillId="0" borderId="19" xfId="58" applyNumberFormat="1" applyFont="1" applyBorder="1" applyAlignment="1" applyProtection="1">
      <alignment horizontal="left" vertical="center" wrapText="1"/>
      <protection locked="0"/>
    </xf>
    <xf numFmtId="0" fontId="26" fillId="0" borderId="19" xfId="0" applyFont="1" applyBorder="1" applyAlignment="1" applyProtection="1">
      <alignment horizontal="left" vertical="center" wrapText="1"/>
      <protection locked="0"/>
    </xf>
    <xf numFmtId="0" fontId="26" fillId="0" borderId="12" xfId="58" applyFont="1" applyBorder="1" applyAlignment="1" applyProtection="1">
      <alignment horizontal="left" vertical="center" wrapText="1"/>
      <protection locked="0"/>
    </xf>
    <xf numFmtId="0" fontId="26" fillId="0" borderId="0" xfId="58" applyFont="1" applyAlignment="1" applyProtection="1">
      <alignment horizontal="left" vertical="center" wrapText="1"/>
      <protection locked="0"/>
    </xf>
    <xf numFmtId="0" fontId="26" fillId="0" borderId="13" xfId="58" applyFont="1" applyBorder="1" applyAlignment="1" applyProtection="1">
      <alignment horizontal="left" vertical="center" wrapText="1"/>
      <protection locked="0"/>
    </xf>
    <xf numFmtId="0" fontId="26" fillId="0" borderId="21" xfId="58" applyFont="1" applyBorder="1" applyAlignment="1" applyProtection="1">
      <alignment horizontal="left" vertical="center" wrapText="1"/>
      <protection locked="0"/>
    </xf>
    <xf numFmtId="0" fontId="26" fillId="0" borderId="21" xfId="58" applyFont="1" applyBorder="1" applyAlignment="1">
      <alignment horizontal="center" vertical="center" wrapText="1"/>
    </xf>
    <xf numFmtId="180" fontId="48" fillId="0" borderId="1" xfId="61" applyNumberFormat="1" applyFont="1" applyBorder="1" applyAlignment="1" applyProtection="1">
      <alignment horizontal="center" vertical="center" wrapText="1"/>
      <protection hidden="1"/>
    </xf>
    <xf numFmtId="0" fontId="26" fillId="0" borderId="12" xfId="59" applyFont="1" applyBorder="1" applyAlignment="1">
      <alignment horizontal="left" vertical="center" wrapText="1"/>
    </xf>
    <xf numFmtId="0" fontId="26" fillId="0" borderId="0" xfId="0" applyFont="1" applyAlignment="1">
      <alignment horizontal="left" vertical="center" wrapText="1"/>
    </xf>
    <xf numFmtId="0" fontId="26" fillId="0" borderId="20" xfId="0" applyFont="1" applyBorder="1" applyAlignment="1">
      <alignment horizontal="left" vertical="center" wrapText="1"/>
    </xf>
    <xf numFmtId="0" fontId="26" fillId="0" borderId="13" xfId="59" applyFont="1" applyBorder="1" applyAlignment="1">
      <alignment horizontal="left" vertical="center" wrapText="1"/>
    </xf>
    <xf numFmtId="0" fontId="26" fillId="0" borderId="21" xfId="0" applyFont="1" applyBorder="1" applyAlignment="1">
      <alignment horizontal="left" vertical="center" wrapText="1"/>
    </xf>
    <xf numFmtId="0" fontId="26" fillId="0" borderId="15" xfId="0" applyFont="1" applyBorder="1" applyAlignment="1">
      <alignment horizontal="left" vertical="center" wrapText="1"/>
    </xf>
    <xf numFmtId="0" fontId="46" fillId="0" borderId="49" xfId="57" applyFont="1" applyBorder="1" applyAlignment="1">
      <alignment horizontal="left" vertical="center" wrapText="1"/>
    </xf>
    <xf numFmtId="0" fontId="46" fillId="0" borderId="50" xfId="57" applyFont="1" applyBorder="1" applyAlignment="1">
      <alignment horizontal="left" vertical="center" wrapText="1"/>
    </xf>
    <xf numFmtId="0" fontId="46" fillId="0" borderId="51" xfId="57" applyFont="1" applyBorder="1" applyAlignment="1">
      <alignment horizontal="left" vertical="center" wrapText="1"/>
    </xf>
    <xf numFmtId="0" fontId="46" fillId="0" borderId="27" xfId="57" applyFont="1" applyBorder="1" applyAlignment="1">
      <alignment horizontal="center" vertical="top" wrapText="1"/>
    </xf>
    <xf numFmtId="0" fontId="46" fillId="0" borderId="12" xfId="57" applyFont="1" applyBorder="1" applyAlignment="1">
      <alignment horizontal="center" vertical="top" wrapText="1"/>
    </xf>
    <xf numFmtId="0" fontId="46" fillId="0" borderId="28" xfId="57" applyFont="1" applyBorder="1" applyAlignment="1">
      <alignment horizontal="center" vertical="top" wrapText="1"/>
    </xf>
    <xf numFmtId="0" fontId="41" fillId="0" borderId="48" xfId="57" applyFont="1" applyBorder="1" applyAlignment="1">
      <alignment horizontal="center" vertical="center" wrapText="1"/>
    </xf>
    <xf numFmtId="0" fontId="41" fillId="0" borderId="29" xfId="57" applyFont="1" applyBorder="1" applyAlignment="1">
      <alignment horizontal="center" vertical="center" wrapText="1"/>
    </xf>
    <xf numFmtId="0" fontId="41" fillId="0" borderId="11" xfId="57" applyFont="1" applyBorder="1" applyAlignment="1">
      <alignment horizontal="center" vertical="center" wrapText="1"/>
    </xf>
    <xf numFmtId="0" fontId="41" fillId="0" borderId="30" xfId="57" applyFont="1" applyBorder="1" applyAlignment="1">
      <alignment horizontal="center" vertical="center" wrapText="1"/>
    </xf>
    <xf numFmtId="0" fontId="41" fillId="0" borderId="31" xfId="57" applyFont="1" applyBorder="1" applyAlignment="1">
      <alignment horizontal="center" vertical="center" wrapText="1"/>
    </xf>
    <xf numFmtId="0" fontId="41" fillId="0" borderId="46" xfId="57" applyFont="1" applyBorder="1" applyAlignment="1">
      <alignment horizontal="center" vertical="center" wrapText="1"/>
    </xf>
    <xf numFmtId="0" fontId="41" fillId="0" borderId="47" xfId="57" applyFont="1" applyBorder="1" applyAlignment="1">
      <alignment horizontal="center" vertical="center" wrapText="1"/>
    </xf>
    <xf numFmtId="0" fontId="41" fillId="0" borderId="2" xfId="57" applyFont="1" applyBorder="1" applyAlignment="1">
      <alignment horizontal="center" vertical="center" wrapText="1"/>
    </xf>
    <xf numFmtId="0" fontId="41" fillId="0" borderId="14" xfId="57" applyFont="1" applyBorder="1" applyAlignment="1">
      <alignment horizontal="center" vertical="center" wrapText="1"/>
    </xf>
    <xf numFmtId="0" fontId="41" fillId="0" borderId="29" xfId="61" applyFont="1" applyBorder="1" applyAlignment="1">
      <alignment horizontal="center" vertical="center" wrapText="1"/>
    </xf>
    <xf numFmtId="0" fontId="41" fillId="0" borderId="11" xfId="61" applyFont="1" applyBorder="1" applyAlignment="1">
      <alignment horizontal="center" vertical="center"/>
    </xf>
    <xf numFmtId="0" fontId="41" fillId="0" borderId="29" xfId="0" applyFont="1" applyBorder="1" applyAlignment="1">
      <alignment horizontal="center" vertical="center" wrapText="1"/>
    </xf>
    <xf numFmtId="0" fontId="41" fillId="0" borderId="53" xfId="0" applyFont="1" applyBorder="1" applyAlignment="1">
      <alignment horizontal="center" vertical="center"/>
    </xf>
    <xf numFmtId="0" fontId="26" fillId="0" borderId="1" xfId="61" applyFont="1" applyBorder="1" applyAlignment="1">
      <alignment horizontal="center" vertical="center"/>
    </xf>
    <xf numFmtId="0" fontId="27" fillId="0" borderId="1" xfId="57" applyFont="1" applyBorder="1" applyAlignment="1" applyProtection="1">
      <alignment horizontal="center" vertical="center" wrapText="1"/>
      <protection locked="0"/>
    </xf>
    <xf numFmtId="0" fontId="26" fillId="0" borderId="2" xfId="57" applyFont="1" applyBorder="1" applyAlignment="1" applyProtection="1">
      <alignment horizontal="center" vertical="center" wrapText="1"/>
      <protection locked="0"/>
    </xf>
    <xf numFmtId="0" fontId="26" fillId="0" borderId="3" xfId="57" applyFont="1" applyBorder="1" applyAlignment="1" applyProtection="1">
      <alignment horizontal="center" vertical="center" wrapText="1"/>
      <protection locked="0"/>
    </xf>
    <xf numFmtId="0" fontId="26" fillId="0" borderId="9" xfId="57" applyFont="1" applyBorder="1" applyAlignment="1" applyProtection="1">
      <alignment horizontal="center" vertical="center"/>
      <protection locked="0"/>
    </xf>
    <xf numFmtId="0" fontId="26" fillId="0" borderId="2" xfId="56" applyFont="1" applyBorder="1" applyAlignment="1" applyProtection="1">
      <alignment horizontal="center" vertical="center"/>
      <protection locked="0"/>
    </xf>
    <xf numFmtId="0" fontId="26" fillId="0" borderId="4" xfId="56" applyFont="1" applyBorder="1" applyAlignment="1" applyProtection="1">
      <alignment horizontal="center" vertical="center"/>
      <protection locked="0"/>
    </xf>
    <xf numFmtId="0" fontId="26" fillId="0" borderId="3" xfId="56" applyFont="1" applyBorder="1" applyAlignment="1" applyProtection="1">
      <alignment horizontal="center" vertical="center"/>
      <protection locked="0"/>
    </xf>
    <xf numFmtId="0" fontId="26" fillId="0" borderId="1" xfId="57" applyFont="1" applyBorder="1" applyAlignment="1" applyProtection="1">
      <alignment horizontal="center" vertical="center"/>
      <protection locked="0"/>
    </xf>
    <xf numFmtId="0" fontId="26" fillId="0" borderId="2" xfId="57" applyFont="1" applyBorder="1" applyAlignment="1" applyProtection="1">
      <alignment horizontal="center" vertical="center"/>
      <protection locked="0"/>
    </xf>
    <xf numFmtId="0" fontId="26" fillId="0" borderId="3" xfId="57" applyFont="1" applyBorder="1" applyAlignment="1" applyProtection="1">
      <alignment horizontal="center" vertical="center"/>
      <protection locked="0"/>
    </xf>
    <xf numFmtId="0" fontId="26" fillId="0" borderId="1" xfId="57" applyFont="1" applyBorder="1" applyAlignment="1" applyProtection="1">
      <alignment horizontal="center" vertical="center" wrapText="1"/>
      <protection locked="0"/>
    </xf>
    <xf numFmtId="0" fontId="26" fillId="0" borderId="2" xfId="0" applyFont="1" applyBorder="1" applyAlignment="1" applyProtection="1">
      <alignment horizontal="center" vertical="center"/>
      <protection hidden="1"/>
    </xf>
    <xf numFmtId="0" fontId="26" fillId="0" borderId="4"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6" fillId="0" borderId="2" xfId="0" applyFont="1" applyBorder="1" applyAlignment="1" applyProtection="1">
      <alignment horizontal="center" vertical="center" textRotation="255" wrapText="1"/>
      <protection locked="0"/>
    </xf>
    <xf numFmtId="0" fontId="49" fillId="0" borderId="4" xfId="0" applyFont="1" applyBorder="1" applyAlignment="1" applyProtection="1">
      <alignment horizontal="center" vertical="center" textRotation="255" wrapText="1"/>
      <protection locked="0"/>
    </xf>
    <xf numFmtId="0" fontId="49" fillId="0" borderId="3" xfId="0" applyFont="1" applyBorder="1" applyAlignment="1" applyProtection="1">
      <alignment horizontal="center" vertical="center" textRotation="255" wrapText="1"/>
      <protection locked="0"/>
    </xf>
    <xf numFmtId="0" fontId="49" fillId="0" borderId="14" xfId="0" applyFont="1" applyBorder="1" applyAlignment="1" applyProtection="1">
      <alignment horizontal="center" vertical="center" textRotation="255" wrapText="1"/>
      <protection locked="0"/>
    </xf>
    <xf numFmtId="0" fontId="26" fillId="0" borderId="2" xfId="0" applyFont="1" applyBorder="1" applyAlignment="1" applyProtection="1">
      <alignment horizontal="center" vertical="center" wrapText="1"/>
      <protection locked="0" hidden="1"/>
    </xf>
    <xf numFmtId="0" fontId="26" fillId="0" borderId="4" xfId="0" applyFont="1" applyBorder="1" applyAlignment="1" applyProtection="1">
      <alignment horizontal="center" vertical="center" wrapText="1"/>
      <protection locked="0" hidden="1"/>
    </xf>
    <xf numFmtId="0" fontId="26" fillId="0" borderId="3" xfId="0" applyFont="1" applyBorder="1" applyAlignment="1" applyProtection="1">
      <alignment horizontal="center" vertical="center" wrapText="1"/>
      <protection locked="0" hidden="1"/>
    </xf>
    <xf numFmtId="0" fontId="26" fillId="0" borderId="4" xfId="0" applyFont="1" applyBorder="1" applyAlignment="1" applyProtection="1">
      <alignment horizontal="center" vertical="center"/>
      <protection locked="0"/>
    </xf>
    <xf numFmtId="0" fontId="26" fillId="0" borderId="6"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26" fillId="0" borderId="0" xfId="0" applyFont="1" applyAlignment="1" applyProtection="1">
      <alignment horizontal="center" vertical="center" wrapText="1"/>
      <protection locked="0"/>
    </xf>
    <xf numFmtId="0" fontId="26" fillId="0" borderId="0" xfId="0" applyFont="1" applyAlignment="1" applyProtection="1">
      <alignment horizontal="center" vertical="center"/>
      <protection locked="0"/>
    </xf>
    <xf numFmtId="0" fontId="26" fillId="0" borderId="6" xfId="0" applyFont="1" applyBorder="1" applyAlignment="1" applyProtection="1">
      <alignment horizontal="left" vertical="center"/>
      <protection locked="0"/>
    </xf>
    <xf numFmtId="0" fontId="26" fillId="0" borderId="9" xfId="0" applyFont="1" applyBorder="1" applyAlignment="1" applyProtection="1">
      <alignment horizontal="left" vertical="center"/>
      <protection locked="0"/>
    </xf>
    <xf numFmtId="0" fontId="26" fillId="0" borderId="5" xfId="0" applyFont="1" applyBorder="1" applyAlignment="1" applyProtection="1">
      <alignment horizontal="left" vertical="center"/>
      <protection locked="0"/>
    </xf>
    <xf numFmtId="0" fontId="26" fillId="0" borderId="42"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6" fillId="0" borderId="2" xfId="0" applyFont="1" applyBorder="1" applyAlignment="1" applyProtection="1">
      <alignment horizontal="center" vertical="center" textRotation="255"/>
      <protection locked="0" hidden="1"/>
    </xf>
    <xf numFmtId="0" fontId="26" fillId="0" borderId="4" xfId="0" applyFont="1" applyBorder="1" applyAlignment="1" applyProtection="1">
      <alignment horizontal="center" vertical="center" textRotation="255"/>
      <protection locked="0" hidden="1"/>
    </xf>
    <xf numFmtId="0" fontId="26" fillId="0" borderId="3" xfId="0" applyFont="1" applyBorder="1" applyAlignment="1" applyProtection="1">
      <alignment horizontal="center" vertical="center" textRotation="255"/>
      <protection locked="0" hidden="1"/>
    </xf>
    <xf numFmtId="0" fontId="26" fillId="0" borderId="4" xfId="0" applyFont="1" applyBorder="1" applyAlignment="1" applyProtection="1">
      <alignment horizontal="center" vertical="center" textRotation="255" wrapText="1"/>
      <protection locked="0"/>
    </xf>
    <xf numFmtId="0" fontId="26" fillId="0" borderId="3" xfId="0" applyFont="1" applyBorder="1" applyAlignment="1" applyProtection="1">
      <alignment horizontal="center" vertical="center" textRotation="255" wrapText="1"/>
      <protection locked="0"/>
    </xf>
    <xf numFmtId="0" fontId="26" fillId="0" borderId="41" xfId="0" applyFont="1" applyBorder="1" applyAlignment="1" applyProtection="1">
      <alignment horizontal="center" vertical="center"/>
      <protection locked="0"/>
    </xf>
    <xf numFmtId="0" fontId="26" fillId="0" borderId="20"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26" fillId="0" borderId="1" xfId="0" applyFont="1" applyBorder="1" applyAlignment="1" applyProtection="1">
      <alignment horizontal="center" vertical="center" textRotation="255" wrapText="1"/>
      <protection locked="0" hidden="1"/>
    </xf>
    <xf numFmtId="0" fontId="26" fillId="0" borderId="14" xfId="0" applyFont="1" applyBorder="1" applyAlignment="1" applyProtection="1">
      <alignment horizontal="center" vertical="center" wrapText="1"/>
      <protection locked="0" hidden="1"/>
    </xf>
    <xf numFmtId="0" fontId="26" fillId="0" borderId="2" xfId="0" applyFont="1" applyBorder="1" applyAlignment="1" applyProtection="1">
      <alignment horizontal="center" vertical="center" textRotation="255"/>
      <protection locked="0"/>
    </xf>
    <xf numFmtId="0" fontId="49" fillId="0" borderId="4" xfId="0" applyFont="1" applyBorder="1" applyAlignment="1" applyProtection="1">
      <alignment horizontal="center" vertical="center" textRotation="255"/>
      <protection locked="0"/>
    </xf>
    <xf numFmtId="0" fontId="49" fillId="0" borderId="3" xfId="0" applyFont="1" applyBorder="1" applyAlignment="1" applyProtection="1">
      <alignment horizontal="center" vertical="center" textRotation="255"/>
      <protection locked="0"/>
    </xf>
    <xf numFmtId="49" fontId="51" fillId="0" borderId="4" xfId="0" applyNumberFormat="1" applyFont="1" applyBorder="1" applyAlignment="1" applyProtection="1">
      <alignment horizontal="center" vertical="center"/>
      <protection locked="0"/>
    </xf>
    <xf numFmtId="49" fontId="51" fillId="0" borderId="73" xfId="0" applyNumberFormat="1" applyFont="1" applyBorder="1" applyAlignment="1" applyProtection="1">
      <alignment horizontal="center" vertical="center"/>
      <protection locked="0"/>
    </xf>
    <xf numFmtId="49" fontId="51" fillId="0" borderId="14" xfId="0" applyNumberFormat="1" applyFont="1" applyBorder="1" applyAlignment="1" applyProtection="1">
      <alignment horizontal="center" vertical="center"/>
      <protection locked="0"/>
    </xf>
    <xf numFmtId="183" fontId="51" fillId="0" borderId="4" xfId="0" applyNumberFormat="1" applyFont="1" applyBorder="1" applyAlignment="1" applyProtection="1">
      <alignment horizontal="center" vertical="center"/>
      <protection locked="0"/>
    </xf>
    <xf numFmtId="183" fontId="51" fillId="0" borderId="14" xfId="0" applyNumberFormat="1" applyFont="1" applyBorder="1" applyAlignment="1" applyProtection="1">
      <alignment horizontal="center" vertical="center"/>
      <protection locked="0"/>
    </xf>
    <xf numFmtId="183" fontId="51" fillId="0" borderId="73" xfId="0" applyNumberFormat="1" applyFont="1" applyBorder="1" applyAlignment="1" applyProtection="1">
      <alignment horizontal="center" vertical="center"/>
      <protection locked="0"/>
    </xf>
    <xf numFmtId="49" fontId="51" fillId="0" borderId="2" xfId="0" applyNumberFormat="1" applyFont="1" applyBorder="1" applyAlignment="1" applyProtection="1">
      <alignment horizontal="center" vertical="center" wrapText="1"/>
      <protection locked="0"/>
    </xf>
    <xf numFmtId="49" fontId="51" fillId="0" borderId="3" xfId="0" applyNumberFormat="1" applyFont="1" applyBorder="1" applyAlignment="1" applyProtection="1">
      <alignment horizontal="center" vertical="center" wrapText="1"/>
      <protection locked="0"/>
    </xf>
    <xf numFmtId="49" fontId="51" fillId="0" borderId="1" xfId="0" applyNumberFormat="1" applyFont="1" applyBorder="1" applyAlignment="1" applyProtection="1">
      <alignment horizontal="center" vertical="center"/>
      <protection locked="0"/>
    </xf>
    <xf numFmtId="49" fontId="51" fillId="0" borderId="1" xfId="0" applyNumberFormat="1" applyFont="1" applyBorder="1" applyAlignment="1" applyProtection="1">
      <alignment horizontal="center" vertical="center" wrapText="1"/>
      <protection locked="0"/>
    </xf>
    <xf numFmtId="49" fontId="51" fillId="0" borderId="77" xfId="0" applyNumberFormat="1" applyFont="1" applyBorder="1" applyAlignment="1" applyProtection="1">
      <alignment horizontal="center" vertical="center" wrapText="1"/>
      <protection locked="0"/>
    </xf>
    <xf numFmtId="49" fontId="51" fillId="0" borderId="76" xfId="0" applyNumberFormat="1" applyFont="1" applyBorder="1" applyAlignment="1" applyProtection="1">
      <alignment horizontal="center" vertical="center" wrapText="1"/>
      <protection locked="0"/>
    </xf>
    <xf numFmtId="49" fontId="51" fillId="0" borderId="6" xfId="0" applyNumberFormat="1" applyFont="1" applyBorder="1" applyAlignment="1" applyProtection="1">
      <alignment horizontal="center" vertical="center"/>
      <protection locked="0"/>
    </xf>
    <xf numFmtId="49" fontId="51" fillId="0" borderId="9" xfId="0" applyNumberFormat="1" applyFont="1" applyBorder="1" applyAlignment="1" applyProtection="1">
      <alignment horizontal="center" vertical="center"/>
      <protection locked="0"/>
    </xf>
    <xf numFmtId="0" fontId="51" fillId="0" borderId="49" xfId="0" applyFont="1" applyBorder="1" applyAlignment="1" applyProtection="1">
      <alignment horizontal="center" vertical="center"/>
      <protection locked="0"/>
    </xf>
    <xf numFmtId="0" fontId="51" fillId="0" borderId="72" xfId="0" applyFont="1" applyBorder="1" applyAlignment="1" applyProtection="1">
      <alignment horizontal="center" vertical="center"/>
      <protection locked="0"/>
    </xf>
    <xf numFmtId="49" fontId="51" fillId="0" borderId="5" xfId="0" applyNumberFormat="1" applyFont="1" applyBorder="1" applyAlignment="1" applyProtection="1">
      <alignment horizontal="center" vertical="center" wrapText="1"/>
      <protection locked="0"/>
    </xf>
    <xf numFmtId="49" fontId="51" fillId="0" borderId="2" xfId="0" applyNumberFormat="1" applyFont="1" applyBorder="1" applyAlignment="1" applyProtection="1">
      <alignment horizontal="center" vertical="center"/>
      <protection locked="0"/>
    </xf>
    <xf numFmtId="183" fontId="51" fillId="0" borderId="2" xfId="0" applyNumberFormat="1" applyFont="1" applyBorder="1" applyAlignment="1" applyProtection="1">
      <alignment horizontal="center" vertical="center"/>
      <protection locked="0"/>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00000000-0005-0000-0000-00001E000000}"/>
    <cellStyle name="ハイパーリンク 3" xfId="69" xr:uid="{00000000-0005-0000-0000-00001F000000}"/>
    <cellStyle name="メモ 2" xfId="28" xr:uid="{00000000-0005-0000-0000-000020000000}"/>
    <cellStyle name="リンク セル 2" xfId="29" xr:uid="{00000000-0005-0000-0000-000021000000}"/>
    <cellStyle name="悪い 2" xfId="30" xr:uid="{00000000-0005-0000-0000-000022000000}"/>
    <cellStyle name="計算 2" xfId="31" xr:uid="{00000000-0005-0000-0000-000023000000}"/>
    <cellStyle name="警告文 2" xfId="32" xr:uid="{00000000-0005-0000-0000-000024000000}"/>
    <cellStyle name="桁区切り" xfId="33" builtinId="6"/>
    <cellStyle name="桁区切り 2" xfId="34" xr:uid="{00000000-0005-0000-0000-000026000000}"/>
    <cellStyle name="桁区切り 3" xfId="35" xr:uid="{00000000-0005-0000-0000-000027000000}"/>
    <cellStyle name="桁区切り 4" xfId="36" xr:uid="{00000000-0005-0000-0000-000028000000}"/>
    <cellStyle name="桁区切り 5" xfId="37" xr:uid="{00000000-0005-0000-0000-000029000000}"/>
    <cellStyle name="見出し 1 2" xfId="38" xr:uid="{00000000-0005-0000-0000-00002A000000}"/>
    <cellStyle name="見出し 2 2" xfId="39" xr:uid="{00000000-0005-0000-0000-00002B000000}"/>
    <cellStyle name="見出し 3 2" xfId="40" xr:uid="{00000000-0005-0000-0000-00002C000000}"/>
    <cellStyle name="見出し 4 2" xfId="41" xr:uid="{00000000-0005-0000-0000-00002D000000}"/>
    <cellStyle name="集計 2" xfId="42" xr:uid="{00000000-0005-0000-0000-00002E000000}"/>
    <cellStyle name="出力 2" xfId="43" xr:uid="{00000000-0005-0000-0000-00002F000000}"/>
    <cellStyle name="説明文 2" xfId="44" xr:uid="{00000000-0005-0000-0000-000030000000}"/>
    <cellStyle name="入力 2" xfId="45" xr:uid="{00000000-0005-0000-0000-000031000000}"/>
    <cellStyle name="標準" xfId="0" builtinId="0"/>
    <cellStyle name="標準 10" xfId="72" xr:uid="{00000000-0005-0000-0000-000033000000}"/>
    <cellStyle name="標準 2" xfId="46" xr:uid="{00000000-0005-0000-0000-000034000000}"/>
    <cellStyle name="標準 2 2" xfId="47" xr:uid="{00000000-0005-0000-0000-000035000000}"/>
    <cellStyle name="標準 2 3" xfId="48" xr:uid="{00000000-0005-0000-0000-000036000000}"/>
    <cellStyle name="標準 2 4" xfId="66" xr:uid="{00000000-0005-0000-0000-000037000000}"/>
    <cellStyle name="標準 2 4 2" xfId="70" xr:uid="{00000000-0005-0000-0000-000038000000}"/>
    <cellStyle name="標準 3" xfId="49" xr:uid="{00000000-0005-0000-0000-000039000000}"/>
    <cellStyle name="標準 4" xfId="50" xr:uid="{00000000-0005-0000-0000-00003A000000}"/>
    <cellStyle name="標準 5" xfId="51" xr:uid="{00000000-0005-0000-0000-00003B000000}"/>
    <cellStyle name="標準 6" xfId="52" xr:uid="{00000000-0005-0000-0000-00003C000000}"/>
    <cellStyle name="標準 7" xfId="53" xr:uid="{00000000-0005-0000-0000-00003D000000}"/>
    <cellStyle name="標準 8" xfId="54" xr:uid="{00000000-0005-0000-0000-00003E000000}"/>
    <cellStyle name="標準 9" xfId="64" xr:uid="{00000000-0005-0000-0000-00003F000000}"/>
    <cellStyle name="標準 9 2" xfId="68" xr:uid="{00000000-0005-0000-0000-000040000000}"/>
    <cellStyle name="標準_17年度　概況様式集(18年度参考用)" xfId="55" xr:uid="{00000000-0005-0000-0000-000041000000}"/>
    <cellStyle name="標準_テンプレート案060809" xfId="56" xr:uid="{00000000-0005-0000-0000-000042000000}"/>
    <cellStyle name="標準_回答　地盤沈下の概況様式（国提出）　差替え" xfId="57" xr:uid="{00000000-0005-0000-0000-000043000000}"/>
    <cellStyle name="標準_関東平野南部（東京都）" xfId="58" xr:uid="{00000000-0005-0000-0000-000044000000}"/>
    <cellStyle name="標準_関東平野北部（栃木県）" xfId="59" xr:uid="{00000000-0005-0000-0000-000045000000}"/>
    <cellStyle name="標準_青森平野" xfId="60" xr:uid="{00000000-0005-0000-0000-000046000000}"/>
    <cellStyle name="標準_地盤沈下の概況様式" xfId="61" xr:uid="{00000000-0005-0000-0000-000047000000}"/>
    <cellStyle name="標準_調査票（enquete）" xfId="62" xr:uid="{00000000-0005-0000-0000-000048000000}"/>
    <cellStyle name="良い 2" xfId="63" xr:uid="{00000000-0005-0000-0000-000049000000}"/>
  </cellStyles>
  <dxfs count="5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s>
  <tableStyles count="0" defaultTableStyle="TableStyleMedium2" defaultPivotStyle="PivotStyleLight16"/>
  <colors>
    <mruColors>
      <color rgb="FFCCFFFF"/>
      <color rgb="FF0066CC"/>
      <color rgb="FFC6D5F2"/>
      <color rgb="FFCCFF99"/>
      <color rgb="FF00FFFF"/>
      <color rgb="FFFFFF99"/>
      <color rgb="FF33CCFF"/>
      <color rgb="FF66FFFF"/>
      <color rgb="FFFFFF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14"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215900</xdr:colOff>
          <xdr:row>16</xdr:row>
          <xdr:rowOff>215900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558800</xdr:colOff>
          <xdr:row>12</xdr:row>
          <xdr:rowOff>234950</xdr:rowOff>
        </xdr:from>
        <xdr:to>
          <xdr:col>4</xdr:col>
          <xdr:colOff>317500</xdr:colOff>
          <xdr:row>16</xdr:row>
          <xdr:rowOff>215900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25400</xdr:colOff>
          <xdr:row>13</xdr:row>
          <xdr:rowOff>0</xdr:rowOff>
        </xdr:from>
        <xdr:to>
          <xdr:col>17</xdr:col>
          <xdr:colOff>203200</xdr:colOff>
          <xdr:row>16</xdr:row>
          <xdr:rowOff>215900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292100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482600</xdr:colOff>
          <xdr:row>17</xdr:row>
          <xdr:rowOff>215900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292100</xdr:colOff>
          <xdr:row>18</xdr:row>
          <xdr:rowOff>25400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558800</xdr:colOff>
          <xdr:row>18</xdr:row>
          <xdr:rowOff>12700</xdr:rowOff>
        </xdr:from>
        <xdr:to>
          <xdr:col>17</xdr:col>
          <xdr:colOff>215900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234950</xdr:rowOff>
        </xdr:from>
        <xdr:to>
          <xdr:col>8</xdr:col>
          <xdr:colOff>25400</xdr:colOff>
          <xdr:row>16</xdr:row>
          <xdr:rowOff>215900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0:AV15" totalsRowShown="0" headerRowDxfId="53" dataDxfId="52" headerRowCellStyle="標準_調査票（enquete）" dataCellStyle="標準_調査票（enquete）">
  <autoFilter ref="B10:AV15" xr:uid="{00000000-0009-0000-0100-000001000000}"/>
  <tableColumns count="47">
    <tableColumn id="1" xr3:uid="{00000000-0010-0000-0000-000001000000}" name="北海道" dataDxfId="51" dataCellStyle="標準_調査票（enquete）"/>
    <tableColumn id="2" xr3:uid="{00000000-0010-0000-0000-000002000000}" name="青森県" dataDxfId="50" dataCellStyle="標準_調査票（enquete）"/>
    <tableColumn id="3" xr3:uid="{00000000-0010-0000-0000-000003000000}" name="岩手県" dataDxfId="49" dataCellStyle="標準_調査票（enquete）"/>
    <tableColumn id="4" xr3:uid="{00000000-0010-0000-0000-000004000000}" name="宮城県" dataDxfId="48" dataCellStyle="標準_調査票（enquete）"/>
    <tableColumn id="5" xr3:uid="{00000000-0010-0000-0000-000005000000}" name="秋田県" dataDxfId="47" dataCellStyle="標準_調査票（enquete）"/>
    <tableColumn id="6" xr3:uid="{00000000-0010-0000-0000-000006000000}" name="山形県" dataDxfId="46" dataCellStyle="標準_調査票（enquete）"/>
    <tableColumn id="7" xr3:uid="{00000000-0010-0000-0000-000007000000}" name="福島県" dataDxfId="45" dataCellStyle="標準_調査票（enquete）"/>
    <tableColumn id="8" xr3:uid="{00000000-0010-0000-0000-000008000000}" name="茨城県" dataDxfId="44" dataCellStyle="標準_調査票（enquete）"/>
    <tableColumn id="9" xr3:uid="{00000000-0010-0000-0000-000009000000}" name="栃木県" dataDxfId="43" dataCellStyle="標準_調査票（enquete）"/>
    <tableColumn id="10" xr3:uid="{00000000-0010-0000-0000-00000A000000}" name="群馬県" dataDxfId="42" dataCellStyle="標準_調査票（enquete）"/>
    <tableColumn id="11" xr3:uid="{00000000-0010-0000-0000-00000B000000}" name="埼玉県" dataDxfId="41" dataCellStyle="標準_調査票（enquete）"/>
    <tableColumn id="12" xr3:uid="{00000000-0010-0000-0000-00000C000000}" name="千葉県" dataDxfId="40" dataCellStyle="標準_調査票（enquete）"/>
    <tableColumn id="13" xr3:uid="{00000000-0010-0000-0000-00000D000000}" name="東京都" dataDxfId="39" dataCellStyle="標準_調査票（enquete）"/>
    <tableColumn id="14" xr3:uid="{00000000-0010-0000-0000-00000E000000}" name="神奈川県" dataDxfId="38" dataCellStyle="標準_調査票（enquete）"/>
    <tableColumn id="15" xr3:uid="{00000000-0010-0000-0000-00000F000000}" name="新潟県" dataDxfId="37" dataCellStyle="標準_調査票（enquete）"/>
    <tableColumn id="16" xr3:uid="{00000000-0010-0000-0000-000010000000}" name="富山県" dataDxfId="36" dataCellStyle="標準_調査票（enquete）"/>
    <tableColumn id="17" xr3:uid="{00000000-0010-0000-0000-000011000000}" name="石川県" dataDxfId="35" dataCellStyle="標準_調査票（enquete）"/>
    <tableColumn id="18" xr3:uid="{00000000-0010-0000-0000-000012000000}" name="福井県" dataDxfId="34" dataCellStyle="標準_調査票（enquete）"/>
    <tableColumn id="19" xr3:uid="{00000000-0010-0000-0000-000013000000}" name="山梨県" dataDxfId="33" dataCellStyle="標準_調査票（enquete）"/>
    <tableColumn id="20" xr3:uid="{00000000-0010-0000-0000-000014000000}" name="長野県" dataDxfId="32" dataCellStyle="標準_調査票（enquete）"/>
    <tableColumn id="21" xr3:uid="{00000000-0010-0000-0000-000015000000}" name="岐阜県" dataDxfId="31" dataCellStyle="標準_調査票（enquete）"/>
    <tableColumn id="22" xr3:uid="{00000000-0010-0000-0000-000016000000}" name="静岡県" dataDxfId="30" dataCellStyle="標準_調査票（enquete）"/>
    <tableColumn id="23" xr3:uid="{00000000-0010-0000-0000-000017000000}" name="愛知県" dataDxfId="29" dataCellStyle="標準_調査票（enquete）"/>
    <tableColumn id="24" xr3:uid="{00000000-0010-0000-0000-000018000000}" name="三重県" dataDxfId="28" dataCellStyle="標準_調査票（enquete）"/>
    <tableColumn id="25" xr3:uid="{00000000-0010-0000-0000-000019000000}" name="滋賀県" dataDxfId="27" dataCellStyle="標準_調査票（enquete）"/>
    <tableColumn id="26" xr3:uid="{00000000-0010-0000-0000-00001A000000}" name="京都府" dataDxfId="26" dataCellStyle="標準_調査票（enquete）"/>
    <tableColumn id="27" xr3:uid="{00000000-0010-0000-0000-00001B000000}" name="大阪府" dataDxfId="25" dataCellStyle="標準_調査票（enquete）"/>
    <tableColumn id="28" xr3:uid="{00000000-0010-0000-0000-00001C000000}" name="兵庫県" dataDxfId="24" dataCellStyle="標準_調査票（enquete）"/>
    <tableColumn id="29" xr3:uid="{00000000-0010-0000-0000-00001D000000}" name="奈良県" dataDxfId="23" dataCellStyle="標準_調査票（enquete）"/>
    <tableColumn id="30" xr3:uid="{00000000-0010-0000-0000-00001E000000}" name="和歌山県" dataDxfId="22" dataCellStyle="標準_調査票（enquete）"/>
    <tableColumn id="31" xr3:uid="{00000000-0010-0000-0000-00001F000000}" name="鳥取県" dataDxfId="21" dataCellStyle="標準_調査票（enquete）"/>
    <tableColumn id="32" xr3:uid="{00000000-0010-0000-0000-000020000000}" name="島根県" dataDxfId="20" dataCellStyle="標準_調査票（enquete）"/>
    <tableColumn id="33" xr3:uid="{00000000-0010-0000-0000-000021000000}" name="岡山県" dataDxfId="19" dataCellStyle="標準_調査票（enquete）"/>
    <tableColumn id="34" xr3:uid="{00000000-0010-0000-0000-000022000000}" name="広島県" dataDxfId="18" dataCellStyle="標準_調査票（enquete）"/>
    <tableColumn id="35" xr3:uid="{00000000-0010-0000-0000-000023000000}" name="山口県" dataDxfId="17" dataCellStyle="標準_調査票（enquete）"/>
    <tableColumn id="36" xr3:uid="{00000000-0010-0000-0000-000024000000}" name="徳島県" dataDxfId="16" dataCellStyle="標準_調査票（enquete）"/>
    <tableColumn id="37" xr3:uid="{00000000-0010-0000-0000-000025000000}" name="香川県" dataDxfId="15" dataCellStyle="標準_調査票（enquete）"/>
    <tableColumn id="38" xr3:uid="{00000000-0010-0000-0000-000026000000}" name="愛媛県" dataDxfId="14" dataCellStyle="標準_調査票（enquete）"/>
    <tableColumn id="39" xr3:uid="{00000000-0010-0000-0000-000027000000}" name="高知県" dataDxfId="13" dataCellStyle="標準_調査票（enquete）"/>
    <tableColumn id="40" xr3:uid="{00000000-0010-0000-0000-000028000000}" name="福岡県" dataDxfId="12" dataCellStyle="標準_調査票（enquete）"/>
    <tableColumn id="41" xr3:uid="{00000000-0010-0000-0000-000029000000}" name="佐賀県" dataDxfId="11" dataCellStyle="標準_調査票（enquete）"/>
    <tableColumn id="42" xr3:uid="{00000000-0010-0000-0000-00002A000000}" name="長崎県" dataDxfId="10" dataCellStyle="標準_調査票（enquete）"/>
    <tableColumn id="43" xr3:uid="{00000000-0010-0000-0000-00002B000000}" name="熊本県" dataDxfId="9" dataCellStyle="標準_調査票（enquete）"/>
    <tableColumn id="44" xr3:uid="{00000000-0010-0000-0000-00002C000000}" name="大分県" dataDxfId="8" dataCellStyle="標準_調査票（enquete）"/>
    <tableColumn id="45" xr3:uid="{00000000-0010-0000-0000-00002D000000}" name="宮崎県" dataDxfId="7" dataCellStyle="標準_調査票（enquete）"/>
    <tableColumn id="46" xr3:uid="{00000000-0010-0000-0000-00002E000000}" name="鹿児島県" dataDxfId="6" dataCellStyle="標準_調査票（enquete）"/>
    <tableColumn id="47" xr3:uid="{00000000-0010-0000-0000-00002F000000}" name="沖縄県" dataDxfId="5"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topLeftCell="B4" zoomScale="70" zoomScaleNormal="70" workbookViewId="0">
      <selection activeCell="B1" sqref="B1"/>
    </sheetView>
  </sheetViews>
  <sheetFormatPr defaultColWidth="9" defaultRowHeight="17.5" x14ac:dyDescent="0.2"/>
  <cols>
    <col min="1" max="1" width="8.6328125" style="1" hidden="1" customWidth="1"/>
    <col min="2" max="3" width="9" style="1"/>
    <col min="4" max="4" width="9.90625" style="38" customWidth="1"/>
    <col min="5" max="5" width="10.90625" style="1" customWidth="1"/>
    <col min="6" max="6" width="8.81640625" style="1" customWidth="1"/>
    <col min="7" max="22" width="8.1796875" style="1" customWidth="1"/>
    <col min="23" max="23" width="12.08984375" style="1" customWidth="1"/>
    <col min="24" max="24" width="11" style="1" customWidth="1"/>
    <col min="25" max="25" width="15.1796875" style="1" customWidth="1"/>
    <col min="26" max="26" width="13.36328125" style="1" customWidth="1"/>
    <col min="27" max="29" width="8.90625" style="1" customWidth="1"/>
    <col min="30" max="39" width="10.6328125" style="1" customWidth="1"/>
    <col min="40" max="41" width="11" style="1" customWidth="1"/>
    <col min="42" max="16384" width="9" style="1"/>
  </cols>
  <sheetData>
    <row r="1" spans="1:43" ht="22.5" x14ac:dyDescent="0.2">
      <c r="B1" s="2" t="s">
        <v>356</v>
      </c>
      <c r="C1" s="3"/>
      <c r="D1" s="4"/>
      <c r="E1" s="3"/>
      <c r="F1" s="3"/>
      <c r="G1" s="3"/>
      <c r="H1" s="3"/>
      <c r="I1" s="3"/>
      <c r="J1" s="3" t="s">
        <v>46</v>
      </c>
      <c r="L1" s="5"/>
      <c r="M1" s="5"/>
      <c r="N1" s="5"/>
      <c r="O1" s="244"/>
      <c r="P1" s="245"/>
      <c r="Q1" s="240"/>
      <c r="R1" s="241"/>
      <c r="S1" s="241"/>
      <c r="T1" s="241"/>
      <c r="U1" s="241"/>
    </row>
    <row r="2" spans="1:43" ht="51.5" customHeight="1" x14ac:dyDescent="0.2">
      <c r="A2" s="275" t="s">
        <v>171</v>
      </c>
      <c r="B2" s="261" t="s">
        <v>0</v>
      </c>
      <c r="C2" s="261" t="s">
        <v>29</v>
      </c>
      <c r="D2" s="248" t="s">
        <v>347</v>
      </c>
      <c r="E2" s="242" t="s">
        <v>1</v>
      </c>
      <c r="F2" s="243"/>
      <c r="G2" s="243"/>
      <c r="H2" s="243"/>
      <c r="I2" s="243"/>
      <c r="J2" s="243"/>
      <c r="K2" s="243"/>
      <c r="L2" s="243"/>
      <c r="M2" s="243"/>
      <c r="N2" s="243"/>
      <c r="O2" s="243"/>
      <c r="P2" s="243"/>
      <c r="Q2" s="243"/>
      <c r="R2" s="243"/>
      <c r="S2" s="243"/>
      <c r="T2" s="243"/>
      <c r="U2" s="243"/>
      <c r="V2" s="243"/>
      <c r="W2" s="6" t="s">
        <v>340</v>
      </c>
      <c r="X2" s="7"/>
      <c r="Y2" s="8" t="s">
        <v>305</v>
      </c>
      <c r="Z2" s="242" t="s">
        <v>157</v>
      </c>
      <c r="AA2" s="243"/>
      <c r="AB2" s="243"/>
      <c r="AC2" s="274"/>
      <c r="AD2" s="272" t="s">
        <v>612</v>
      </c>
      <c r="AE2" s="243"/>
      <c r="AF2" s="243"/>
      <c r="AG2" s="243"/>
      <c r="AH2" s="243"/>
      <c r="AI2" s="243"/>
      <c r="AJ2" s="243"/>
      <c r="AK2" s="243"/>
      <c r="AL2" s="243"/>
      <c r="AM2" s="243"/>
      <c r="AN2" s="261" t="s">
        <v>29</v>
      </c>
      <c r="AO2" s="261" t="s">
        <v>0</v>
      </c>
    </row>
    <row r="3" spans="1:43" ht="14.25" customHeight="1" x14ac:dyDescent="0.2">
      <c r="A3" s="276"/>
      <c r="B3" s="262"/>
      <c r="C3" s="262"/>
      <c r="D3" s="278"/>
      <c r="E3" s="246" t="s">
        <v>2</v>
      </c>
      <c r="F3" s="9"/>
      <c r="G3" s="246" t="s">
        <v>52</v>
      </c>
      <c r="H3" s="257"/>
      <c r="I3" s="257"/>
      <c r="J3" s="257"/>
      <c r="K3" s="246" t="s">
        <v>451</v>
      </c>
      <c r="L3" s="257"/>
      <c r="M3" s="257"/>
      <c r="N3" s="257"/>
      <c r="O3" s="246" t="s">
        <v>41</v>
      </c>
      <c r="P3" s="257"/>
      <c r="Q3" s="257"/>
      <c r="R3" s="257"/>
      <c r="S3" s="246" t="s">
        <v>348</v>
      </c>
      <c r="T3" s="257"/>
      <c r="U3" s="257"/>
      <c r="V3" s="257"/>
      <c r="W3" s="298" t="s">
        <v>341</v>
      </c>
      <c r="X3" s="298" t="s">
        <v>342</v>
      </c>
      <c r="Y3" s="10" t="s">
        <v>203</v>
      </c>
      <c r="Z3" s="280" t="s">
        <v>158</v>
      </c>
      <c r="AA3" s="283" t="s">
        <v>159</v>
      </c>
      <c r="AB3" s="284"/>
      <c r="AC3" s="285"/>
      <c r="AD3" s="272" t="s">
        <v>38</v>
      </c>
      <c r="AE3" s="273"/>
      <c r="AF3" s="273"/>
      <c r="AG3" s="273"/>
      <c r="AH3" s="273"/>
      <c r="AI3" s="273"/>
      <c r="AJ3" s="273"/>
      <c r="AK3" s="272" t="s">
        <v>30</v>
      </c>
      <c r="AL3" s="273"/>
      <c r="AM3" s="267" t="s">
        <v>3</v>
      </c>
      <c r="AN3" s="262"/>
      <c r="AO3" s="262"/>
    </row>
    <row r="4" spans="1:43" ht="35.5" customHeight="1" x14ac:dyDescent="0.2">
      <c r="A4" s="276"/>
      <c r="B4" s="262"/>
      <c r="C4" s="262"/>
      <c r="D4" s="278"/>
      <c r="E4" s="247"/>
      <c r="F4" s="11"/>
      <c r="G4" s="258"/>
      <c r="H4" s="259"/>
      <c r="I4" s="259"/>
      <c r="J4" s="259"/>
      <c r="K4" s="258"/>
      <c r="L4" s="259"/>
      <c r="M4" s="259"/>
      <c r="N4" s="259"/>
      <c r="O4" s="258"/>
      <c r="P4" s="259"/>
      <c r="Q4" s="259"/>
      <c r="R4" s="259"/>
      <c r="S4" s="258"/>
      <c r="T4" s="259"/>
      <c r="U4" s="259"/>
      <c r="V4" s="259"/>
      <c r="W4" s="299"/>
      <c r="X4" s="299"/>
      <c r="Y4" s="12" t="s">
        <v>204</v>
      </c>
      <c r="Z4" s="281"/>
      <c r="AA4" s="286"/>
      <c r="AB4" s="287"/>
      <c r="AC4" s="288"/>
      <c r="AD4" s="263" t="s">
        <v>31</v>
      </c>
      <c r="AE4" s="264"/>
      <c r="AF4" s="263" t="s">
        <v>4</v>
      </c>
      <c r="AG4" s="264"/>
      <c r="AH4" s="264"/>
      <c r="AI4" s="264"/>
      <c r="AJ4" s="264"/>
      <c r="AK4" s="267" t="s">
        <v>47</v>
      </c>
      <c r="AL4" s="267" t="s">
        <v>48</v>
      </c>
      <c r="AM4" s="268"/>
      <c r="AN4" s="262"/>
      <c r="AO4" s="262"/>
    </row>
    <row r="5" spans="1:43" ht="11.5" customHeight="1" x14ac:dyDescent="0.2">
      <c r="A5" s="276"/>
      <c r="B5" s="262"/>
      <c r="C5" s="262"/>
      <c r="D5" s="278"/>
      <c r="E5" s="247"/>
      <c r="F5" s="251" t="s">
        <v>49</v>
      </c>
      <c r="G5" s="248" t="s">
        <v>160</v>
      </c>
      <c r="H5" s="248" t="s">
        <v>155</v>
      </c>
      <c r="I5" s="254" t="s">
        <v>154</v>
      </c>
      <c r="J5" s="248" t="s">
        <v>5</v>
      </c>
      <c r="K5" s="248" t="s">
        <v>160</v>
      </c>
      <c r="L5" s="248" t="s">
        <v>155</v>
      </c>
      <c r="M5" s="254" t="s">
        <v>154</v>
      </c>
      <c r="N5" s="248" t="s">
        <v>5</v>
      </c>
      <c r="O5" s="248" t="s">
        <v>160</v>
      </c>
      <c r="P5" s="248" t="s">
        <v>246</v>
      </c>
      <c r="Q5" s="254" t="s">
        <v>154</v>
      </c>
      <c r="R5" s="248" t="s">
        <v>5</v>
      </c>
      <c r="S5" s="246" t="s">
        <v>6</v>
      </c>
      <c r="T5" s="246" t="s">
        <v>7</v>
      </c>
      <c r="U5" s="246" t="s">
        <v>8</v>
      </c>
      <c r="V5" s="248" t="s">
        <v>28</v>
      </c>
      <c r="W5" s="13"/>
      <c r="X5" s="14"/>
      <c r="Y5" s="15"/>
      <c r="Z5" s="282"/>
      <c r="AA5" s="289"/>
      <c r="AB5" s="290"/>
      <c r="AC5" s="291"/>
      <c r="AD5" s="265"/>
      <c r="AE5" s="266"/>
      <c r="AF5" s="265"/>
      <c r="AG5" s="266"/>
      <c r="AH5" s="266"/>
      <c r="AI5" s="266"/>
      <c r="AJ5" s="266"/>
      <c r="AK5" s="268"/>
      <c r="AL5" s="268"/>
      <c r="AM5" s="268"/>
      <c r="AN5" s="262"/>
      <c r="AO5" s="262"/>
    </row>
    <row r="6" spans="1:43" ht="19.5" customHeight="1" x14ac:dyDescent="0.2">
      <c r="A6" s="276"/>
      <c r="B6" s="262"/>
      <c r="C6" s="262"/>
      <c r="D6" s="278"/>
      <c r="E6" s="247"/>
      <c r="F6" s="252"/>
      <c r="G6" s="249"/>
      <c r="H6" s="249"/>
      <c r="I6" s="255"/>
      <c r="J6" s="249"/>
      <c r="K6" s="249"/>
      <c r="L6" s="249"/>
      <c r="M6" s="255"/>
      <c r="N6" s="249"/>
      <c r="O6" s="249"/>
      <c r="P6" s="260"/>
      <c r="Q6" s="255"/>
      <c r="R6" s="249"/>
      <c r="S6" s="247"/>
      <c r="T6" s="247"/>
      <c r="U6" s="247"/>
      <c r="V6" s="249"/>
      <c r="W6" s="300" t="s">
        <v>343</v>
      </c>
      <c r="X6" s="300" t="s">
        <v>343</v>
      </c>
      <c r="Y6" s="16" t="s">
        <v>14</v>
      </c>
      <c r="Z6" s="295" t="s">
        <v>161</v>
      </c>
      <c r="AA6" s="269" t="s">
        <v>162</v>
      </c>
      <c r="AB6" s="254" t="s">
        <v>163</v>
      </c>
      <c r="AC6" s="292" t="s">
        <v>164</v>
      </c>
      <c r="AD6" s="267" t="s">
        <v>9</v>
      </c>
      <c r="AE6" s="267" t="s">
        <v>10</v>
      </c>
      <c r="AF6" s="267" t="s">
        <v>11</v>
      </c>
      <c r="AG6" s="267" t="s">
        <v>12</v>
      </c>
      <c r="AH6" s="267" t="s">
        <v>32</v>
      </c>
      <c r="AI6" s="267" t="s">
        <v>33</v>
      </c>
      <c r="AJ6" s="267" t="s">
        <v>13</v>
      </c>
      <c r="AK6" s="268"/>
      <c r="AL6" s="268"/>
      <c r="AM6" s="268"/>
      <c r="AN6" s="262"/>
      <c r="AO6" s="262"/>
    </row>
    <row r="7" spans="1:43" ht="13.5" customHeight="1" x14ac:dyDescent="0.2">
      <c r="A7" s="276"/>
      <c r="B7" s="262"/>
      <c r="C7" s="262"/>
      <c r="D7" s="278"/>
      <c r="E7" s="247"/>
      <c r="F7" s="252"/>
      <c r="G7" s="249"/>
      <c r="H7" s="249"/>
      <c r="I7" s="255"/>
      <c r="J7" s="249"/>
      <c r="K7" s="249"/>
      <c r="L7" s="249"/>
      <c r="M7" s="255"/>
      <c r="N7" s="249"/>
      <c r="O7" s="249"/>
      <c r="P7" s="260"/>
      <c r="Q7" s="255"/>
      <c r="R7" s="249"/>
      <c r="S7" s="247"/>
      <c r="T7" s="247"/>
      <c r="U7" s="247"/>
      <c r="V7" s="249"/>
      <c r="W7" s="300"/>
      <c r="X7" s="300"/>
      <c r="Y7" s="17" t="s">
        <v>172</v>
      </c>
      <c r="Z7" s="296"/>
      <c r="AA7" s="270"/>
      <c r="AB7" s="255"/>
      <c r="AC7" s="293"/>
      <c r="AD7" s="268"/>
      <c r="AE7" s="268"/>
      <c r="AF7" s="268"/>
      <c r="AG7" s="268"/>
      <c r="AH7" s="268"/>
      <c r="AI7" s="268"/>
      <c r="AJ7" s="268"/>
      <c r="AK7" s="268"/>
      <c r="AL7" s="268"/>
      <c r="AM7" s="268"/>
      <c r="AN7" s="262"/>
      <c r="AO7" s="262"/>
    </row>
    <row r="8" spans="1:43" ht="18" customHeight="1" x14ac:dyDescent="0.2">
      <c r="A8" s="276"/>
      <c r="B8" s="262"/>
      <c r="C8" s="262"/>
      <c r="D8" s="278"/>
      <c r="E8" s="247"/>
      <c r="F8" s="252"/>
      <c r="G8" s="249"/>
      <c r="H8" s="249"/>
      <c r="I8" s="255"/>
      <c r="J8" s="249"/>
      <c r="K8" s="249"/>
      <c r="L8" s="249"/>
      <c r="M8" s="255"/>
      <c r="N8" s="249"/>
      <c r="O8" s="249"/>
      <c r="P8" s="249" t="s">
        <v>613</v>
      </c>
      <c r="Q8" s="255"/>
      <c r="R8" s="249"/>
      <c r="S8" s="247"/>
      <c r="T8" s="247"/>
      <c r="U8" s="247"/>
      <c r="V8" s="249"/>
      <c r="W8" s="300"/>
      <c r="X8" s="300"/>
      <c r="Y8" s="17" t="s">
        <v>173</v>
      </c>
      <c r="Z8" s="296"/>
      <c r="AA8" s="270"/>
      <c r="AB8" s="255"/>
      <c r="AC8" s="293"/>
      <c r="AD8" s="268"/>
      <c r="AE8" s="268"/>
      <c r="AF8" s="268"/>
      <c r="AG8" s="268"/>
      <c r="AH8" s="268"/>
      <c r="AI8" s="268"/>
      <c r="AJ8" s="268"/>
      <c r="AK8" s="268"/>
      <c r="AL8" s="268"/>
      <c r="AM8" s="268"/>
      <c r="AN8" s="262"/>
      <c r="AO8" s="262"/>
    </row>
    <row r="9" spans="1:43" ht="15.5" customHeight="1" x14ac:dyDescent="0.2">
      <c r="A9" s="276"/>
      <c r="B9" s="262"/>
      <c r="C9" s="262"/>
      <c r="D9" s="279"/>
      <c r="E9" s="247"/>
      <c r="F9" s="253"/>
      <c r="G9" s="250"/>
      <c r="H9" s="250"/>
      <c r="I9" s="256"/>
      <c r="J9" s="250"/>
      <c r="K9" s="250"/>
      <c r="L9" s="250"/>
      <c r="M9" s="256"/>
      <c r="N9" s="250"/>
      <c r="O9" s="250"/>
      <c r="P9" s="250"/>
      <c r="Q9" s="256"/>
      <c r="R9" s="250"/>
      <c r="S9" s="247"/>
      <c r="T9" s="247"/>
      <c r="U9" s="247"/>
      <c r="V9" s="250"/>
      <c r="W9" s="301"/>
      <c r="X9" s="301"/>
      <c r="Y9" s="18"/>
      <c r="Z9" s="297"/>
      <c r="AA9" s="271"/>
      <c r="AB9" s="256"/>
      <c r="AC9" s="294"/>
      <c r="AD9" s="268"/>
      <c r="AE9" s="268"/>
      <c r="AF9" s="268"/>
      <c r="AG9" s="268"/>
      <c r="AH9" s="268"/>
      <c r="AI9" s="268"/>
      <c r="AJ9" s="268"/>
      <c r="AK9" s="268"/>
      <c r="AL9" s="268"/>
      <c r="AM9" s="268"/>
      <c r="AN9" s="262"/>
      <c r="AO9" s="262"/>
    </row>
    <row r="10" spans="1:43" ht="63" customHeight="1" x14ac:dyDescent="0.2">
      <c r="A10" s="277"/>
      <c r="B10" s="19"/>
      <c r="C10" s="19"/>
      <c r="D10" s="20"/>
      <c r="E10" s="20"/>
      <c r="F10" s="19"/>
      <c r="G10" s="21" t="s">
        <v>350</v>
      </c>
      <c r="H10" s="22"/>
      <c r="I10" s="22"/>
      <c r="J10" s="23"/>
      <c r="K10" s="21" t="s">
        <v>350</v>
      </c>
      <c r="L10" s="22"/>
      <c r="M10" s="22"/>
      <c r="N10" s="23"/>
      <c r="O10" s="24" t="s">
        <v>350</v>
      </c>
      <c r="P10" s="25"/>
      <c r="Q10" s="25"/>
      <c r="R10" s="25"/>
      <c r="S10" s="24" t="s">
        <v>349</v>
      </c>
      <c r="T10" s="25"/>
      <c r="U10" s="25"/>
      <c r="V10" s="25"/>
      <c r="W10" s="26"/>
      <c r="X10" s="26"/>
      <c r="Y10" s="27"/>
      <c r="Z10" s="28"/>
      <c r="AA10" s="28"/>
      <c r="AB10" s="28"/>
      <c r="AC10" s="28"/>
      <c r="AD10" s="19"/>
      <c r="AE10" s="19"/>
      <c r="AF10" s="19"/>
      <c r="AG10" s="19"/>
      <c r="AH10" s="19"/>
      <c r="AI10" s="19"/>
      <c r="AJ10" s="19"/>
      <c r="AK10" s="19"/>
      <c r="AL10" s="19"/>
      <c r="AM10" s="19"/>
      <c r="AN10" s="19"/>
      <c r="AO10" s="19"/>
    </row>
    <row r="11" spans="1:43" s="38" customFormat="1" ht="44.5" customHeight="1" x14ac:dyDescent="0.2">
      <c r="A11" s="29"/>
      <c r="B11" s="30" t="str">
        <f>IF(ｼｰﾄ0!C3="","",ｼｰﾄ0!C3)</f>
        <v>神奈川県</v>
      </c>
      <c r="C11" s="30" t="str">
        <f>IF(ｼｰﾄ0!C4="","",ｼｰﾄ0!C4)</f>
        <v>関東平野南部</v>
      </c>
      <c r="D11" s="30" t="str">
        <f>IF(OR(ｼｰﾄ1!D23&lt;&gt;"",ｼｰﾄ1!E23&lt;&gt;"",ｼｰﾄ1!F23&lt;&gt;""),"○","")</f>
        <v>○</v>
      </c>
      <c r="E11" s="31">
        <f>IF(ｼｰﾄ3!C67&lt;&gt;"",ｼｰﾄ3!C67,"")</f>
        <v>304.70000000000005</v>
      </c>
      <c r="F11" s="31">
        <f>IF(ｼｰﾄ3!D67&lt;&gt;"",ｼｰﾄ3!D67,"")</f>
        <v>1.4</v>
      </c>
      <c r="G11" s="32">
        <f>IF(ｼｰﾄ1!D11&lt;&gt;"",ｼｰﾄ1!D11,"")</f>
        <v>201.16</v>
      </c>
      <c r="H11" s="33" t="str">
        <f>IF(ｼｰﾄ1!D9&lt;&gt;"",ｼｰﾄ1!D9,"")</f>
        <v>S38～H13</v>
      </c>
      <c r="I11" s="33" t="str">
        <f>IF(ｼｰﾄ1!D5&lt;&gt;"",ｼｰﾄ1!D5,"")</f>
        <v>259</v>
      </c>
      <c r="J11" s="33" t="str">
        <f>IF(ｼｰﾄ1!D6&lt;&gt;"",ｼｰﾄ1!D6,"")</f>
        <v>川崎市川崎区浮島町509-1先</v>
      </c>
      <c r="K11" s="32">
        <f>IF(ｼｰﾄ1!E12&lt;&gt;"",ｼｰﾄ1!E12,"")</f>
        <v>2.0499999999999998</v>
      </c>
      <c r="L11" s="33" t="str">
        <f>IF(ｼｰﾄ1!E9&lt;&gt;"",ｼｰﾄ1!E9,"")</f>
        <v>H30～R4</v>
      </c>
      <c r="M11" s="33" t="str">
        <f>IF(ｼｰﾄ1!E5&lt;&gt;"",ｼｰﾄ1!E5,"")</f>
        <v>T-49</v>
      </c>
      <c r="N11" s="33" t="str">
        <f>IF(ｼｰﾄ1!E6&lt;&gt;"",ｼｰﾄ1!E6,"")</f>
        <v>横浜市栄区金井町</v>
      </c>
      <c r="O11" s="32">
        <f>IF(ｼｰﾄ1!F13&lt;&gt;"",ｼｰﾄ1!F13,"")</f>
        <v>0.94</v>
      </c>
      <c r="P11" s="33" t="str">
        <f>IF(ｼｰﾄ1!F9&lt;&gt;"",ｼｰﾄ1!F9,"")</f>
        <v>R4</v>
      </c>
      <c r="Q11" s="33" t="str">
        <f>IF(ｼｰﾄ1!F5&lt;&gt;"",ｼｰﾄ1!F5,"")</f>
        <v>72C</v>
      </c>
      <c r="R11" s="33" t="str">
        <f>IF(ｼｰﾄ1!F6&lt;&gt;"",ｼｰﾄ1!F6,"")</f>
        <v>川崎市川崎区小川町1-26先</v>
      </c>
      <c r="S11" s="33" t="str">
        <f>IF(ｼｰﾄ3!E67&lt;&gt;"",ｼｰﾄ3!E67,"")</f>
        <v>-</v>
      </c>
      <c r="T11" s="33" t="str">
        <f>IF(ｼｰﾄ3!F67&lt;&gt;"",ｼｰﾄ3!F67,"")</f>
        <v>-</v>
      </c>
      <c r="U11" s="33" t="str">
        <f>IF(ｼｰﾄ3!G67&lt;&gt;"",ｼｰﾄ3!G67,"")</f>
        <v>-</v>
      </c>
      <c r="V11" s="33" t="str">
        <f>IF(ｼｰﾄ3!H67&lt;&gt;"",ｼｰﾄ3!H67,"")</f>
        <v>-</v>
      </c>
      <c r="W11" s="34"/>
      <c r="X11" s="34"/>
      <c r="Y11" s="34" t="str">
        <f>IF(ｼｰﾄ3!I67&lt;&gt;"",ｼｰﾄ3!I67,"")</f>
        <v>□</v>
      </c>
      <c r="Z11" s="35">
        <f>IF(ｼｰﾄ5!D13&lt;&gt;"",ｼｰﾄ5!D13,"")</f>
        <v>316.15999999999997</v>
      </c>
      <c r="AA11" s="36">
        <f>IF(ｼｰﾄ5!D36="","",ｼｰﾄ5!D36)</f>
        <v>9</v>
      </c>
      <c r="AB11" s="36" t="str">
        <f>IF(ｼｰﾄ5!E36="","",ｼｰﾄ5!E36)</f>
        <v/>
      </c>
      <c r="AC11" s="36">
        <f>IF(ｼｰﾄ5!F36="","",ｼｰﾄ5!F36)</f>
        <v>16</v>
      </c>
      <c r="AD11" s="30" t="e">
        <f>IF(#REF!="","",#REF!)</f>
        <v>#REF!</v>
      </c>
      <c r="AE11" s="30" t="e">
        <f>IF(#REF!="","",#REF!)</f>
        <v>#REF!</v>
      </c>
      <c r="AF11" s="30" t="e">
        <f>IF(#REF!="","",#REF!)</f>
        <v>#REF!</v>
      </c>
      <c r="AG11" s="30" t="e">
        <f>IF(#REF!="","",#REF!)</f>
        <v>#REF!</v>
      </c>
      <c r="AH11" s="30" t="e">
        <f>IF(#REF!="","",#REF!)</f>
        <v>#REF!</v>
      </c>
      <c r="AI11" s="30" t="e">
        <f>IF(#REF!="","",#REF!)</f>
        <v>#REF!</v>
      </c>
      <c r="AJ11" s="30" t="e">
        <f>IF(#REF!="","",#REF!)</f>
        <v>#REF!</v>
      </c>
      <c r="AK11" s="30" t="e">
        <f>IF(#REF!="","",#REF!)</f>
        <v>#REF!</v>
      </c>
      <c r="AL11" s="30" t="e">
        <f>IF(#REF!="","",#REF!)</f>
        <v>#REF!</v>
      </c>
      <c r="AM11" s="30" t="e">
        <f>IF(#REF!="","",#REF!)</f>
        <v>#REF!</v>
      </c>
      <c r="AN11" s="30" t="str">
        <f>IF(ｼｰﾄ0!C4="","",ｼｰﾄ0!C4)</f>
        <v>関東平野南部</v>
      </c>
      <c r="AO11" s="30" t="str">
        <f>IF(ｼｰﾄ0!C3="","",ｼｰﾄ0!C3)</f>
        <v>神奈川県</v>
      </c>
      <c r="AP11" s="37"/>
      <c r="AQ11" s="37"/>
    </row>
    <row r="12" spans="1:43" x14ac:dyDescent="0.2">
      <c r="F12" s="39"/>
      <c r="G12" s="39"/>
      <c r="H12" s="39"/>
      <c r="I12" s="39"/>
      <c r="J12" s="39"/>
      <c r="K12" s="39"/>
      <c r="L12" s="39"/>
      <c r="M12" s="39"/>
      <c r="N12" s="39"/>
      <c r="O12" s="39"/>
      <c r="P12" s="39"/>
      <c r="Q12" s="39"/>
      <c r="R12" s="39"/>
      <c r="S12" s="40"/>
      <c r="T12" s="40"/>
      <c r="U12" s="40"/>
      <c r="V12" s="40"/>
      <c r="W12" s="40"/>
      <c r="X12" s="40"/>
      <c r="Y12" s="40"/>
    </row>
    <row r="13" spans="1:43" ht="19" x14ac:dyDescent="0.2">
      <c r="B13" s="41"/>
      <c r="E13" s="42"/>
      <c r="F13" s="42"/>
      <c r="G13" s="42"/>
      <c r="H13" s="42"/>
      <c r="I13" s="42"/>
      <c r="J13" s="42"/>
      <c r="K13" s="42"/>
      <c r="L13" s="42"/>
      <c r="M13" s="42"/>
      <c r="N13" s="42"/>
      <c r="O13" s="42"/>
      <c r="P13" s="42"/>
      <c r="Q13" s="42"/>
      <c r="R13" s="42"/>
      <c r="S13" s="39"/>
      <c r="T13" s="39"/>
      <c r="U13" s="39"/>
      <c r="V13" s="39"/>
      <c r="W13" s="39"/>
      <c r="X13" s="39"/>
      <c r="Y13" s="39"/>
    </row>
    <row r="14" spans="1:43" s="43" customFormat="1" ht="19" x14ac:dyDescent="0.2">
      <c r="D14" s="38"/>
      <c r="K14" s="41"/>
      <c r="L14" s="41"/>
      <c r="M14" s="41"/>
      <c r="N14" s="41"/>
      <c r="O14" s="41"/>
      <c r="P14" s="41"/>
      <c r="Q14" s="41"/>
      <c r="R14" s="44"/>
      <c r="S14" s="44"/>
      <c r="AE14" s="44"/>
      <c r="AF14" s="44"/>
    </row>
    <row r="15" spans="1:43" s="43" customFormat="1" ht="32" x14ac:dyDescent="0.2">
      <c r="D15" s="38"/>
      <c r="G15" s="44"/>
      <c r="H15" s="44"/>
      <c r="I15" s="44"/>
      <c r="J15" s="44"/>
      <c r="K15" s="44"/>
      <c r="L15" s="44"/>
      <c r="M15" s="44"/>
      <c r="N15" s="44"/>
      <c r="O15" s="44"/>
      <c r="P15" s="44"/>
      <c r="Q15" s="44"/>
      <c r="AE15" s="45" t="s">
        <v>15</v>
      </c>
      <c r="AF15" s="44"/>
    </row>
    <row r="16" spans="1:43" s="43" customFormat="1" x14ac:dyDescent="0.2">
      <c r="D16" s="38"/>
      <c r="G16" s="44"/>
      <c r="H16" s="44"/>
      <c r="I16" s="44"/>
      <c r="J16" s="44"/>
      <c r="K16" s="44"/>
      <c r="L16" s="44"/>
      <c r="M16" s="44"/>
      <c r="N16" s="44"/>
      <c r="O16" s="44"/>
      <c r="P16" s="44"/>
      <c r="Q16" s="44"/>
    </row>
    <row r="17" spans="4:19" s="43" customFormat="1" x14ac:dyDescent="0.2">
      <c r="D17" s="38"/>
    </row>
    <row r="18" spans="4:19" s="43" customFormat="1" x14ac:dyDescent="0.2">
      <c r="D18" s="38"/>
    </row>
    <row r="19" spans="4:19" s="43" customFormat="1" x14ac:dyDescent="0.2">
      <c r="D19" s="38"/>
    </row>
    <row r="20" spans="4:19" s="43" customFormat="1" ht="32.5" customHeight="1" x14ac:dyDescent="0.2">
      <c r="D20" s="38"/>
    </row>
    <row r="21" spans="4:19" s="43" customFormat="1" x14ac:dyDescent="0.2">
      <c r="D21" s="38"/>
    </row>
    <row r="22" spans="4:19" s="43" customFormat="1" x14ac:dyDescent="0.2">
      <c r="D22" s="38"/>
    </row>
    <row r="23" spans="4:19" s="43" customFormat="1" x14ac:dyDescent="0.2">
      <c r="D23" s="38"/>
    </row>
    <row r="24" spans="4:19" s="43" customFormat="1" x14ac:dyDescent="0.2">
      <c r="D24" s="38"/>
    </row>
    <row r="25" spans="4:19" s="43" customFormat="1" x14ac:dyDescent="0.2">
      <c r="D25" s="38"/>
    </row>
    <row r="26" spans="4:19" s="43" customFormat="1" x14ac:dyDescent="0.2">
      <c r="D26" s="38"/>
    </row>
    <row r="27" spans="4:19" s="43" customFormat="1" x14ac:dyDescent="0.2">
      <c r="D27" s="38"/>
    </row>
    <row r="32" spans="4:19" ht="19" x14ac:dyDescent="0.2">
      <c r="F32" s="42"/>
      <c r="G32" s="42"/>
      <c r="H32" s="42"/>
      <c r="I32" s="42"/>
      <c r="J32" s="42"/>
      <c r="K32" s="39"/>
      <c r="L32" s="39"/>
      <c r="M32" s="39"/>
      <c r="N32" s="39"/>
      <c r="O32" s="39"/>
      <c r="P32" s="39"/>
      <c r="Q32" s="39"/>
      <c r="R32" s="39"/>
      <c r="S32" s="39"/>
    </row>
    <row r="33" spans="6:19" ht="19" x14ac:dyDescent="0.2">
      <c r="F33" s="46"/>
      <c r="G33" s="46"/>
      <c r="H33" s="46"/>
      <c r="I33" s="46"/>
      <c r="J33" s="46"/>
      <c r="K33" s="46"/>
      <c r="L33" s="46"/>
      <c r="M33" s="46"/>
      <c r="N33" s="46"/>
      <c r="O33" s="46"/>
      <c r="P33" s="46"/>
      <c r="Q33" s="46"/>
      <c r="R33" s="46"/>
      <c r="S33" s="39"/>
    </row>
    <row r="34" spans="6:19" ht="19" x14ac:dyDescent="0.2">
      <c r="F34" s="46"/>
      <c r="G34" s="46"/>
      <c r="H34" s="46"/>
      <c r="I34" s="46"/>
      <c r="J34" s="46"/>
      <c r="K34" s="46"/>
      <c r="L34" s="46"/>
      <c r="M34" s="46"/>
      <c r="N34" s="46"/>
      <c r="O34" s="46"/>
      <c r="P34" s="46"/>
      <c r="Q34" s="46"/>
      <c r="R34" s="46"/>
      <c r="S34" s="39"/>
    </row>
    <row r="35" spans="6:19" ht="19" x14ac:dyDescent="0.2">
      <c r="F35" s="47"/>
      <c r="G35" s="47"/>
      <c r="H35" s="47"/>
      <c r="I35" s="47"/>
      <c r="J35" s="47"/>
      <c r="K35" s="47"/>
      <c r="L35" s="47"/>
      <c r="M35" s="47"/>
      <c r="N35" s="47"/>
      <c r="O35" s="47"/>
      <c r="P35" s="47"/>
      <c r="Q35" s="47"/>
      <c r="R35" s="47"/>
      <c r="S35" s="39"/>
    </row>
    <row r="36" spans="6:19" ht="19" x14ac:dyDescent="0.2">
      <c r="F36" s="47"/>
      <c r="G36" s="47"/>
      <c r="H36" s="47"/>
      <c r="I36" s="47"/>
      <c r="J36" s="47"/>
      <c r="K36" s="47"/>
      <c r="L36" s="47"/>
      <c r="M36" s="47"/>
      <c r="N36" s="47"/>
      <c r="O36" s="47"/>
      <c r="P36" s="47"/>
      <c r="Q36" s="47"/>
      <c r="R36" s="47"/>
      <c r="S36" s="39"/>
    </row>
    <row r="37" spans="6:19" ht="19" x14ac:dyDescent="0.2">
      <c r="F37" s="46"/>
      <c r="G37" s="46"/>
      <c r="H37" s="46"/>
      <c r="I37" s="46"/>
      <c r="J37" s="46"/>
      <c r="K37" s="46"/>
      <c r="L37" s="46"/>
      <c r="M37" s="46"/>
      <c r="N37" s="46"/>
      <c r="O37" s="46"/>
      <c r="P37" s="46"/>
      <c r="Q37" s="46"/>
      <c r="R37" s="46"/>
      <c r="S37" s="46"/>
    </row>
    <row r="52" spans="29:29" x14ac:dyDescent="0.2">
      <c r="AC52" s="1" t="s">
        <v>313</v>
      </c>
    </row>
  </sheetData>
  <mergeCells count="58">
    <mergeCell ref="AK4:AK9"/>
    <mergeCell ref="AD3:AJ3"/>
    <mergeCell ref="AH6:AH9"/>
    <mergeCell ref="V5:V9"/>
    <mergeCell ref="AB6:AB9"/>
    <mergeCell ref="O5:O9"/>
    <mergeCell ref="T5:T9"/>
    <mergeCell ref="Z3:Z5"/>
    <mergeCell ref="Q5:Q9"/>
    <mergeCell ref="AA3:AC5"/>
    <mergeCell ref="AC6:AC9"/>
    <mergeCell ref="Z6:Z9"/>
    <mergeCell ref="W3:W4"/>
    <mergeCell ref="X3:X4"/>
    <mergeCell ref="W6:W9"/>
    <mergeCell ref="X6:X9"/>
    <mergeCell ref="A2:A10"/>
    <mergeCell ref="D2:D9"/>
    <mergeCell ref="G3:J4"/>
    <mergeCell ref="K3:N4"/>
    <mergeCell ref="H5:H9"/>
    <mergeCell ref="B2:B9"/>
    <mergeCell ref="C2:C9"/>
    <mergeCell ref="J5:J9"/>
    <mergeCell ref="L5:L9"/>
    <mergeCell ref="M5:M9"/>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s>
  <phoneticPr fontId="4"/>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215900</xdr:colOff>
                    <xdr:row>16</xdr:row>
                    <xdr:rowOff>215900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558800</xdr:colOff>
                    <xdr:row>12</xdr:row>
                    <xdr:rowOff>234950</xdr:rowOff>
                  </from>
                  <to>
                    <xdr:col>4</xdr:col>
                    <xdr:colOff>317500</xdr:colOff>
                    <xdr:row>16</xdr:row>
                    <xdr:rowOff>215900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25400</xdr:colOff>
                    <xdr:row>13</xdr:row>
                    <xdr:rowOff>0</xdr:rowOff>
                  </from>
                  <to>
                    <xdr:col>17</xdr:col>
                    <xdr:colOff>203200</xdr:colOff>
                    <xdr:row>16</xdr:row>
                    <xdr:rowOff>215900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292100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482600</xdr:colOff>
                    <xdr:row>17</xdr:row>
                    <xdr:rowOff>215900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292100</xdr:colOff>
                    <xdr:row>18</xdr:row>
                    <xdr:rowOff>25400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558800</xdr:colOff>
                    <xdr:row>18</xdr:row>
                    <xdr:rowOff>12700</xdr:rowOff>
                  </from>
                  <to>
                    <xdr:col>17</xdr:col>
                    <xdr:colOff>215900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234950</xdr:rowOff>
                  </from>
                  <to>
                    <xdr:col>8</xdr:col>
                    <xdr:colOff>25400</xdr:colOff>
                    <xdr:row>16</xdr:row>
                    <xdr:rowOff>215900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topLeftCell="B1" zoomScale="70" zoomScaleNormal="70" workbookViewId="0">
      <selection activeCell="B1" sqref="B1"/>
    </sheetView>
  </sheetViews>
  <sheetFormatPr defaultRowHeight="13" x14ac:dyDescent="0.2"/>
  <cols>
    <col min="1" max="1" width="8.6328125" style="198" hidden="1" customWidth="1"/>
    <col min="2" max="16384" width="8.7265625" style="198"/>
  </cols>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tabSelected="1" topLeftCell="B1" zoomScale="70" zoomScaleNormal="70" workbookViewId="0">
      <selection sqref="A1:B1"/>
    </sheetView>
  </sheetViews>
  <sheetFormatPr defaultColWidth="8.81640625" defaultRowHeight="16" outlineLevelRow="1" outlineLevelCol="1" x14ac:dyDescent="0.2"/>
  <cols>
    <col min="1" max="1" width="8.6328125" style="49" hidden="1" customWidth="1"/>
    <col min="2" max="2" width="66.1796875" style="49" customWidth="1"/>
    <col min="3" max="3" width="5.90625" style="49" customWidth="1"/>
    <col min="4" max="4" width="7" style="49" hidden="1" customWidth="1" outlineLevel="1"/>
    <col min="5" max="5" width="7.90625" style="60" hidden="1" customWidth="1" outlineLevel="1"/>
    <col min="6" max="6" width="53.90625" style="49" hidden="1" customWidth="1" outlineLevel="1"/>
    <col min="7" max="7" width="8.90625" style="49" customWidth="1" collapsed="1"/>
    <col min="8" max="16384" width="8.81640625" style="49"/>
  </cols>
  <sheetData>
    <row r="1" spans="1:6" ht="24.75" customHeight="1" x14ac:dyDescent="0.2">
      <c r="A1" s="302" t="s">
        <v>461</v>
      </c>
      <c r="B1" s="302"/>
      <c r="C1" s="48"/>
      <c r="D1" s="303" t="s">
        <v>263</v>
      </c>
      <c r="E1" s="304"/>
      <c r="F1" s="305"/>
    </row>
    <row r="2" spans="1:6" ht="15" customHeight="1" x14ac:dyDescent="0.2">
      <c r="A2" s="306" t="s">
        <v>274</v>
      </c>
      <c r="B2" s="307"/>
      <c r="D2" s="50" t="s">
        <v>149</v>
      </c>
      <c r="E2" s="51"/>
      <c r="F2" s="51"/>
    </row>
    <row r="3" spans="1:6" ht="15" customHeight="1" x14ac:dyDescent="0.2">
      <c r="A3" s="52" t="s">
        <v>316</v>
      </c>
      <c r="B3" s="53" t="s">
        <v>325</v>
      </c>
      <c r="D3" s="54"/>
      <c r="E3" s="55"/>
      <c r="F3" s="51"/>
    </row>
    <row r="4" spans="1:6" ht="13.25" customHeight="1" x14ac:dyDescent="0.2">
      <c r="A4" s="52" t="s">
        <v>317</v>
      </c>
      <c r="B4" s="53" t="s">
        <v>292</v>
      </c>
      <c r="D4" s="54"/>
      <c r="E4" s="55"/>
      <c r="F4" s="51"/>
    </row>
    <row r="5" spans="1:6" x14ac:dyDescent="0.2">
      <c r="A5" s="52" t="s">
        <v>318</v>
      </c>
      <c r="B5" s="50" t="s">
        <v>314</v>
      </c>
      <c r="D5" s="54"/>
      <c r="E5" s="56" t="s">
        <v>71</v>
      </c>
      <c r="F5" s="57" t="s">
        <v>211</v>
      </c>
    </row>
    <row r="6" spans="1:6" x14ac:dyDescent="0.2">
      <c r="A6" s="52" t="s">
        <v>319</v>
      </c>
      <c r="B6" s="50" t="s">
        <v>315</v>
      </c>
      <c r="D6" s="54"/>
      <c r="E6" s="56" t="s">
        <v>72</v>
      </c>
      <c r="F6" s="57" t="s">
        <v>212</v>
      </c>
    </row>
    <row r="7" spans="1:6" x14ac:dyDescent="0.2">
      <c r="A7" s="52" t="s">
        <v>320</v>
      </c>
      <c r="B7" s="50" t="s">
        <v>235</v>
      </c>
      <c r="D7" s="54"/>
      <c r="E7" s="56" t="s">
        <v>73</v>
      </c>
      <c r="F7" s="57" t="s">
        <v>74</v>
      </c>
    </row>
    <row r="8" spans="1:6" x14ac:dyDescent="0.2">
      <c r="A8" s="52" t="s">
        <v>321</v>
      </c>
      <c r="B8" s="50" t="s">
        <v>291</v>
      </c>
      <c r="D8" s="54"/>
      <c r="E8" s="56" t="s">
        <v>75</v>
      </c>
      <c r="F8" s="57" t="s">
        <v>76</v>
      </c>
    </row>
    <row r="9" spans="1:6" x14ac:dyDescent="0.2">
      <c r="A9" s="52" t="s">
        <v>322</v>
      </c>
      <c r="B9" s="50" t="s">
        <v>76</v>
      </c>
      <c r="D9" s="54"/>
      <c r="E9" s="56" t="s">
        <v>77</v>
      </c>
      <c r="F9" s="57" t="s">
        <v>78</v>
      </c>
    </row>
    <row r="10" spans="1:6" x14ac:dyDescent="0.2">
      <c r="A10" s="52" t="s">
        <v>323</v>
      </c>
      <c r="B10" s="50" t="s">
        <v>272</v>
      </c>
      <c r="D10" s="54"/>
      <c r="E10" s="56" t="s">
        <v>109</v>
      </c>
      <c r="F10" s="57" t="s">
        <v>110</v>
      </c>
    </row>
    <row r="11" spans="1:6" x14ac:dyDescent="0.2">
      <c r="A11" s="52" t="s">
        <v>324</v>
      </c>
      <c r="B11" s="50" t="s">
        <v>127</v>
      </c>
      <c r="D11" s="54"/>
      <c r="E11" s="56"/>
      <c r="F11" s="57"/>
    </row>
    <row r="12" spans="1:6" x14ac:dyDescent="0.2">
      <c r="D12" s="54"/>
      <c r="E12" s="56" t="s">
        <v>113</v>
      </c>
      <c r="F12" s="57" t="s">
        <v>207</v>
      </c>
    </row>
    <row r="13" spans="1:6" hidden="1" outlineLevel="1" x14ac:dyDescent="0.2">
      <c r="A13" s="54" t="s">
        <v>273</v>
      </c>
      <c r="B13" s="51"/>
      <c r="D13" s="54" t="s">
        <v>150</v>
      </c>
      <c r="E13" s="56"/>
      <c r="F13" s="51"/>
    </row>
    <row r="14" spans="1:6" hidden="1" outlineLevel="1" x14ac:dyDescent="0.2">
      <c r="A14" s="52" t="s">
        <v>275</v>
      </c>
      <c r="B14" s="50" t="s">
        <v>108</v>
      </c>
      <c r="D14" s="54"/>
      <c r="E14" s="56" t="s">
        <v>79</v>
      </c>
      <c r="F14" s="57" t="s">
        <v>80</v>
      </c>
    </row>
    <row r="15" spans="1:6" hidden="1" outlineLevel="1" x14ac:dyDescent="0.2">
      <c r="A15" s="52" t="s">
        <v>276</v>
      </c>
      <c r="B15" s="50" t="s">
        <v>110</v>
      </c>
      <c r="D15" s="54"/>
      <c r="E15" s="56" t="s">
        <v>81</v>
      </c>
      <c r="F15" s="57" t="s">
        <v>82</v>
      </c>
    </row>
    <row r="16" spans="1:6" hidden="1" outlineLevel="1" x14ac:dyDescent="0.2">
      <c r="A16" s="52" t="s">
        <v>277</v>
      </c>
      <c r="B16" s="50" t="s">
        <v>111</v>
      </c>
      <c r="D16" s="54"/>
      <c r="E16" s="56" t="s">
        <v>83</v>
      </c>
      <c r="F16" s="57" t="s">
        <v>84</v>
      </c>
    </row>
    <row r="17" spans="1:6" hidden="1" outlineLevel="1" x14ac:dyDescent="0.2">
      <c r="A17" s="52" t="s">
        <v>278</v>
      </c>
      <c r="B17" s="50" t="s">
        <v>112</v>
      </c>
      <c r="D17" s="54"/>
      <c r="E17" s="56" t="s">
        <v>85</v>
      </c>
      <c r="F17" s="57" t="s">
        <v>86</v>
      </c>
    </row>
    <row r="18" spans="1:6" hidden="1" outlineLevel="1" x14ac:dyDescent="0.2">
      <c r="A18" s="52" t="s">
        <v>279</v>
      </c>
      <c r="B18" s="50" t="s">
        <v>236</v>
      </c>
      <c r="D18" s="54"/>
      <c r="E18" s="56" t="s">
        <v>87</v>
      </c>
      <c r="F18" s="57" t="s">
        <v>88</v>
      </c>
    </row>
    <row r="19" spans="1:6" hidden="1" outlineLevel="1" x14ac:dyDescent="0.2">
      <c r="A19" s="52" t="s">
        <v>280</v>
      </c>
      <c r="B19" s="50" t="s">
        <v>237</v>
      </c>
      <c r="D19" s="54"/>
      <c r="E19" s="56" t="s">
        <v>89</v>
      </c>
      <c r="F19" s="57" t="s">
        <v>90</v>
      </c>
    </row>
    <row r="20" spans="1:6" hidden="1" outlineLevel="1" x14ac:dyDescent="0.2">
      <c r="A20" s="52" t="s">
        <v>281</v>
      </c>
      <c r="B20" s="50" t="s">
        <v>238</v>
      </c>
      <c r="D20" s="54" t="s">
        <v>151</v>
      </c>
      <c r="E20" s="56"/>
      <c r="F20" s="51"/>
    </row>
    <row r="21" spans="1:6" hidden="1" outlineLevel="1" x14ac:dyDescent="0.2">
      <c r="A21" s="52" t="s">
        <v>282</v>
      </c>
      <c r="B21" s="50" t="s">
        <v>239</v>
      </c>
      <c r="D21" s="54"/>
      <c r="E21" s="56" t="s">
        <v>91</v>
      </c>
      <c r="F21" s="57" t="s">
        <v>92</v>
      </c>
    </row>
    <row r="22" spans="1:6" hidden="1" outlineLevel="1" x14ac:dyDescent="0.2">
      <c r="A22" s="52" t="s">
        <v>283</v>
      </c>
      <c r="B22" s="50" t="s">
        <v>213</v>
      </c>
      <c r="D22" s="54"/>
      <c r="E22" s="56" t="s">
        <v>93</v>
      </c>
      <c r="F22" s="57" t="s">
        <v>94</v>
      </c>
    </row>
    <row r="23" spans="1:6" hidden="1" outlineLevel="1" x14ac:dyDescent="0.2">
      <c r="A23" s="52" t="s">
        <v>284</v>
      </c>
      <c r="B23" s="50" t="s">
        <v>214</v>
      </c>
      <c r="D23" s="54"/>
      <c r="E23" s="56" t="s">
        <v>95</v>
      </c>
      <c r="F23" s="57" t="s">
        <v>96</v>
      </c>
    </row>
    <row r="24" spans="1:6" hidden="1" outlineLevel="1" x14ac:dyDescent="0.2">
      <c r="A24" s="52" t="s">
        <v>285</v>
      </c>
      <c r="B24" s="50" t="s">
        <v>240</v>
      </c>
      <c r="D24" s="54"/>
      <c r="E24" s="56" t="s">
        <v>97</v>
      </c>
      <c r="F24" s="57" t="s">
        <v>98</v>
      </c>
    </row>
    <row r="25" spans="1:6" hidden="1" outlineLevel="1" x14ac:dyDescent="0.2">
      <c r="A25" s="52" t="s">
        <v>286</v>
      </c>
      <c r="B25" s="50" t="s">
        <v>241</v>
      </c>
      <c r="D25" s="54"/>
      <c r="E25" s="56" t="s">
        <v>99</v>
      </c>
      <c r="F25" s="57" t="s">
        <v>100</v>
      </c>
    </row>
    <row r="26" spans="1:6" hidden="1" outlineLevel="1" x14ac:dyDescent="0.2">
      <c r="A26" s="52" t="s">
        <v>287</v>
      </c>
      <c r="B26" s="50" t="s">
        <v>242</v>
      </c>
      <c r="D26" s="54"/>
      <c r="E26" s="56" t="s">
        <v>101</v>
      </c>
      <c r="F26" s="57" t="s">
        <v>102</v>
      </c>
    </row>
    <row r="27" spans="1:6" hidden="1" outlineLevel="1" x14ac:dyDescent="0.2">
      <c r="A27" s="52" t="s">
        <v>288</v>
      </c>
      <c r="B27" s="50" t="s">
        <v>243</v>
      </c>
      <c r="D27" s="54"/>
      <c r="E27" s="56" t="s">
        <v>103</v>
      </c>
      <c r="F27" s="57" t="s">
        <v>104</v>
      </c>
    </row>
    <row r="28" spans="1:6" hidden="1" outlineLevel="1" x14ac:dyDescent="0.2">
      <c r="A28" s="52" t="s">
        <v>289</v>
      </c>
      <c r="B28" s="50" t="s">
        <v>244</v>
      </c>
      <c r="D28" s="54"/>
      <c r="E28" s="56" t="s">
        <v>105</v>
      </c>
      <c r="F28" s="57" t="s">
        <v>106</v>
      </c>
    </row>
    <row r="29" spans="1:6" hidden="1" outlineLevel="1" x14ac:dyDescent="0.2">
      <c r="A29" s="52" t="s">
        <v>290</v>
      </c>
      <c r="B29" s="50" t="s">
        <v>245</v>
      </c>
      <c r="D29" s="54" t="s">
        <v>107</v>
      </c>
      <c r="E29" s="56"/>
      <c r="F29" s="51"/>
    </row>
    <row r="30" spans="1:6" collapsed="1" x14ac:dyDescent="0.2">
      <c r="B30" s="58" t="s">
        <v>614</v>
      </c>
      <c r="D30" s="54"/>
      <c r="E30" s="56" t="s">
        <v>114</v>
      </c>
      <c r="F30" s="57" t="s">
        <v>208</v>
      </c>
    </row>
    <row r="31" spans="1:6" collapsed="1" x14ac:dyDescent="0.2">
      <c r="A31" s="59"/>
      <c r="D31" s="54"/>
      <c r="E31" s="56" t="s">
        <v>115</v>
      </c>
      <c r="F31" s="57" t="s">
        <v>209</v>
      </c>
    </row>
    <row r="32" spans="1:6" x14ac:dyDescent="0.2">
      <c r="D32" s="54"/>
      <c r="E32" s="56" t="s">
        <v>116</v>
      </c>
      <c r="F32" s="57" t="s">
        <v>210</v>
      </c>
    </row>
    <row r="33" spans="4:6" x14ac:dyDescent="0.2">
      <c r="D33" s="54"/>
      <c r="E33" s="56" t="s">
        <v>117</v>
      </c>
      <c r="F33" s="57" t="s">
        <v>213</v>
      </c>
    </row>
    <row r="34" spans="4:6" x14ac:dyDescent="0.2">
      <c r="D34" s="54"/>
      <c r="E34" s="56" t="s">
        <v>118</v>
      </c>
      <c r="F34" s="57" t="s">
        <v>214</v>
      </c>
    </row>
    <row r="35" spans="4:6" x14ac:dyDescent="0.2">
      <c r="D35" s="54"/>
      <c r="E35" s="56" t="s">
        <v>119</v>
      </c>
      <c r="F35" s="57" t="s">
        <v>215</v>
      </c>
    </row>
    <row r="36" spans="4:6" x14ac:dyDescent="0.2">
      <c r="D36" s="54"/>
      <c r="E36" s="56" t="s">
        <v>120</v>
      </c>
      <c r="F36" s="57" t="s">
        <v>216</v>
      </c>
    </row>
    <row r="37" spans="4:6" x14ac:dyDescent="0.2">
      <c r="D37" s="54"/>
      <c r="E37" s="56" t="s">
        <v>121</v>
      </c>
      <c r="F37" s="57" t="s">
        <v>217</v>
      </c>
    </row>
    <row r="38" spans="4:6" x14ac:dyDescent="0.2">
      <c r="D38" s="54"/>
      <c r="E38" s="56" t="s">
        <v>122</v>
      </c>
      <c r="F38" s="57" t="s">
        <v>218</v>
      </c>
    </row>
    <row r="39" spans="4:6" x14ac:dyDescent="0.2">
      <c r="D39" s="54"/>
      <c r="E39" s="56" t="s">
        <v>123</v>
      </c>
      <c r="F39" s="57" t="s">
        <v>219</v>
      </c>
    </row>
    <row r="40" spans="4:6" x14ac:dyDescent="0.2">
      <c r="D40" s="54"/>
      <c r="E40" s="56" t="s">
        <v>124</v>
      </c>
      <c r="F40" s="57" t="s">
        <v>220</v>
      </c>
    </row>
    <row r="41" spans="4:6" x14ac:dyDescent="0.2">
      <c r="D41" s="54" t="s">
        <v>125</v>
      </c>
      <c r="E41" s="56"/>
      <c r="F41" s="51"/>
    </row>
    <row r="42" spans="4:6" x14ac:dyDescent="0.2">
      <c r="D42" s="54"/>
      <c r="E42" s="56" t="s">
        <v>126</v>
      </c>
      <c r="F42" s="57" t="s">
        <v>127</v>
      </c>
    </row>
    <row r="43" spans="4:6" x14ac:dyDescent="0.2">
      <c r="D43" s="54"/>
      <c r="E43" s="56" t="s">
        <v>128</v>
      </c>
      <c r="F43" s="57" t="s">
        <v>129</v>
      </c>
    </row>
    <row r="44" spans="4:6" x14ac:dyDescent="0.2">
      <c r="D44" s="54"/>
      <c r="E44" s="56" t="s">
        <v>130</v>
      </c>
      <c r="F44" s="57" t="s">
        <v>131</v>
      </c>
    </row>
    <row r="45" spans="4:6" x14ac:dyDescent="0.2">
      <c r="D45" s="54"/>
      <c r="E45" s="56" t="s">
        <v>132</v>
      </c>
      <c r="F45" s="57" t="s">
        <v>133</v>
      </c>
    </row>
    <row r="46" spans="4:6" x14ac:dyDescent="0.2">
      <c r="D46" s="54"/>
      <c r="E46" s="56" t="s">
        <v>134</v>
      </c>
      <c r="F46" s="57" t="s">
        <v>135</v>
      </c>
    </row>
    <row r="47" spans="4:6" x14ac:dyDescent="0.2">
      <c r="D47" s="54"/>
      <c r="E47" s="56" t="s">
        <v>136</v>
      </c>
      <c r="F47" s="57" t="s">
        <v>137</v>
      </c>
    </row>
    <row r="48" spans="4:6" x14ac:dyDescent="0.2">
      <c r="D48" s="54"/>
      <c r="E48" s="56" t="s">
        <v>138</v>
      </c>
      <c r="F48" s="57" t="s">
        <v>139</v>
      </c>
    </row>
    <row r="49" spans="4:6" x14ac:dyDescent="0.2">
      <c r="D49" s="54" t="s">
        <v>140</v>
      </c>
      <c r="E49" s="56"/>
      <c r="F49" s="51"/>
    </row>
    <row r="50" spans="4:6" ht="26.25" customHeight="1" x14ac:dyDescent="0.2">
      <c r="D50" s="54"/>
      <c r="E50" s="56" t="s">
        <v>141</v>
      </c>
      <c r="F50" s="57" t="s">
        <v>142</v>
      </c>
    </row>
    <row r="51" spans="4:6" x14ac:dyDescent="0.2">
      <c r="D51" s="54"/>
      <c r="E51" s="56" t="s">
        <v>143</v>
      </c>
      <c r="F51" s="57" t="s">
        <v>144</v>
      </c>
    </row>
    <row r="52" spans="4:6" x14ac:dyDescent="0.2">
      <c r="D52" s="54"/>
      <c r="E52" s="56" t="s">
        <v>145</v>
      </c>
      <c r="F52" s="57" t="s">
        <v>146</v>
      </c>
    </row>
    <row r="53" spans="4:6" x14ac:dyDescent="0.2">
      <c r="D53" s="54"/>
      <c r="E53" s="56" t="s">
        <v>152</v>
      </c>
      <c r="F53" s="57" t="s">
        <v>153</v>
      </c>
    </row>
    <row r="54" spans="4:6" x14ac:dyDescent="0.2">
      <c r="F54" s="61"/>
    </row>
    <row r="55" spans="4:6" x14ac:dyDescent="0.2">
      <c r="F55" s="49" t="s">
        <v>266</v>
      </c>
    </row>
    <row r="57" spans="4:6" x14ac:dyDescent="0.2">
      <c r="D57" s="49" t="s">
        <v>147</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r:id="rId1"/>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A1:AW22"/>
  <sheetViews>
    <sheetView showGridLines="0" topLeftCell="B1" zoomScale="70" zoomScaleNormal="70" zoomScaleSheetLayoutView="100" workbookViewId="0">
      <selection activeCell="B1" sqref="B1"/>
    </sheetView>
  </sheetViews>
  <sheetFormatPr defaultColWidth="9" defaultRowHeight="17.5" x14ac:dyDescent="0.2"/>
  <cols>
    <col min="1" max="1" width="8.6328125" style="69" hidden="1" customWidth="1"/>
    <col min="2" max="2" width="11.90625" style="69" bestFit="1" customWidth="1"/>
    <col min="3" max="3" width="39.08984375" style="69" customWidth="1"/>
    <col min="4" max="4" width="9" style="69" customWidth="1"/>
    <col min="5" max="6" width="12.81640625" style="69" customWidth="1"/>
    <col min="7" max="7" width="9" style="69" customWidth="1"/>
    <col min="8" max="9" width="9" style="69"/>
    <col min="10" max="10" width="9.81640625" style="69" bestFit="1" customWidth="1"/>
    <col min="11" max="14" width="9" style="69"/>
    <col min="15" max="15" width="11" style="69" customWidth="1"/>
    <col min="16" max="17" width="14.1796875" style="69" bestFit="1" customWidth="1"/>
    <col min="18" max="30" width="9" style="69"/>
    <col min="31" max="31" width="11" style="69" customWidth="1"/>
    <col min="32" max="44" width="9" style="69"/>
    <col min="45" max="45" width="10.1796875" style="69" customWidth="1"/>
    <col min="46" max="46" width="9" style="69"/>
    <col min="47" max="47" width="11" style="69" customWidth="1"/>
    <col min="48" max="16384" width="9" style="69"/>
  </cols>
  <sheetData>
    <row r="1" spans="2:48" s="66" customFormat="1" ht="19.5" customHeight="1" x14ac:dyDescent="0.2">
      <c r="B1" s="64"/>
      <c r="C1" s="65" t="s">
        <v>462</v>
      </c>
    </row>
    <row r="2" spans="2:48" s="66" customFormat="1" ht="16.5" customHeight="1" x14ac:dyDescent="0.2">
      <c r="B2" s="67"/>
    </row>
    <row r="3" spans="2:48" s="66" customFormat="1" ht="33" customHeight="1" x14ac:dyDescent="0.2">
      <c r="B3" s="68" t="s">
        <v>355</v>
      </c>
      <c r="C3" s="62" t="s">
        <v>466</v>
      </c>
    </row>
    <row r="4" spans="2:48" s="66" customFormat="1" ht="35" customHeight="1" x14ac:dyDescent="0.2">
      <c r="B4" s="68" t="s">
        <v>39</v>
      </c>
      <c r="C4" s="63" t="s">
        <v>380</v>
      </c>
    </row>
    <row r="9" spans="2:48" hidden="1" x14ac:dyDescent="0.2"/>
    <row r="10" spans="2:48" hidden="1" x14ac:dyDescent="0.2">
      <c r="B10" s="69" t="s">
        <v>447</v>
      </c>
      <c r="C10" s="69" t="s">
        <v>449</v>
      </c>
      <c r="D10" s="69" t="s">
        <v>433</v>
      </c>
      <c r="E10" s="69" t="s">
        <v>362</v>
      </c>
      <c r="F10" s="69" t="s">
        <v>366</v>
      </c>
      <c r="G10" s="69" t="s">
        <v>293</v>
      </c>
      <c r="H10" s="69" t="s">
        <v>370</v>
      </c>
      <c r="I10" s="69" t="s">
        <v>374</v>
      </c>
      <c r="J10" s="69" t="s">
        <v>376</v>
      </c>
      <c r="K10" s="69" t="s">
        <v>377</v>
      </c>
      <c r="L10" s="69" t="s">
        <v>378</v>
      </c>
      <c r="M10" s="69" t="s">
        <v>379</v>
      </c>
      <c r="N10" s="69" t="s">
        <v>382</v>
      </c>
      <c r="O10" s="69" t="s">
        <v>294</v>
      </c>
      <c r="P10" s="69" t="s">
        <v>384</v>
      </c>
      <c r="Q10" s="69" t="s">
        <v>390</v>
      </c>
      <c r="R10" s="69" t="s">
        <v>392</v>
      </c>
      <c r="S10" s="69" t="s">
        <v>295</v>
      </c>
      <c r="T10" s="69" t="s">
        <v>396</v>
      </c>
      <c r="U10" s="69" t="s">
        <v>398</v>
      </c>
      <c r="V10" s="69" t="s">
        <v>400</v>
      </c>
      <c r="W10" s="69" t="s">
        <v>296</v>
      </c>
      <c r="X10" s="69" t="s">
        <v>297</v>
      </c>
      <c r="Y10" s="69" t="s">
        <v>298</v>
      </c>
      <c r="Z10" s="69" t="s">
        <v>434</v>
      </c>
      <c r="AA10" s="69" t="s">
        <v>406</v>
      </c>
      <c r="AB10" s="69" t="s">
        <v>299</v>
      </c>
      <c r="AC10" s="69" t="s">
        <v>409</v>
      </c>
      <c r="AD10" s="69" t="s">
        <v>435</v>
      </c>
      <c r="AE10" s="69" t="s">
        <v>436</v>
      </c>
      <c r="AF10" s="69" t="s">
        <v>300</v>
      </c>
      <c r="AG10" s="69" t="s">
        <v>437</v>
      </c>
      <c r="AH10" s="69" t="s">
        <v>301</v>
      </c>
      <c r="AI10" s="69" t="s">
        <v>414</v>
      </c>
      <c r="AJ10" s="69" t="s">
        <v>438</v>
      </c>
      <c r="AK10" s="69" t="s">
        <v>302</v>
      </c>
      <c r="AL10" s="69" t="s">
        <v>416</v>
      </c>
      <c r="AM10" s="69" t="s">
        <v>439</v>
      </c>
      <c r="AN10" s="69" t="s">
        <v>419</v>
      </c>
      <c r="AO10" s="69" t="s">
        <v>420</v>
      </c>
      <c r="AP10" s="69" t="s">
        <v>303</v>
      </c>
      <c r="AQ10" s="69" t="s">
        <v>422</v>
      </c>
      <c r="AR10" s="69" t="s">
        <v>304</v>
      </c>
      <c r="AS10" s="69" t="s">
        <v>425</v>
      </c>
      <c r="AT10" s="69" t="s">
        <v>427</v>
      </c>
      <c r="AU10" s="69" t="s">
        <v>429</v>
      </c>
      <c r="AV10" s="69" t="s">
        <v>431</v>
      </c>
    </row>
    <row r="11" spans="2:48" hidden="1" x14ac:dyDescent="0.2">
      <c r="B11" s="69" t="s">
        <v>357</v>
      </c>
      <c r="C11" s="69" t="s">
        <v>450</v>
      </c>
      <c r="D11" s="69" t="s">
        <v>445</v>
      </c>
      <c r="E11" s="69" t="s">
        <v>363</v>
      </c>
      <c r="F11" s="69" t="s">
        <v>367</v>
      </c>
      <c r="G11" s="69" t="s">
        <v>368</v>
      </c>
      <c r="H11" s="69" t="s">
        <v>371</v>
      </c>
      <c r="I11" s="69" t="s">
        <v>375</v>
      </c>
      <c r="J11" s="69" t="s">
        <v>375</v>
      </c>
      <c r="K11" s="69" t="s">
        <v>375</v>
      </c>
      <c r="L11" s="69" t="s">
        <v>375</v>
      </c>
      <c r="M11" s="69" t="s">
        <v>380</v>
      </c>
      <c r="N11" s="69" t="s">
        <v>380</v>
      </c>
      <c r="O11" s="69" t="s">
        <v>380</v>
      </c>
      <c r="P11" s="69" t="s">
        <v>385</v>
      </c>
      <c r="Q11" s="69" t="s">
        <v>391</v>
      </c>
      <c r="R11" s="69" t="s">
        <v>393</v>
      </c>
      <c r="S11" s="69" t="s">
        <v>395</v>
      </c>
      <c r="T11" s="69" t="s">
        <v>397</v>
      </c>
      <c r="U11" s="69" t="s">
        <v>399</v>
      </c>
      <c r="V11" s="69" t="s">
        <v>401</v>
      </c>
      <c r="W11" s="69" t="s">
        <v>402</v>
      </c>
      <c r="X11" s="69" t="s">
        <v>401</v>
      </c>
      <c r="Y11" s="69" t="s">
        <v>405</v>
      </c>
      <c r="Z11" s="69" t="s">
        <v>444</v>
      </c>
      <c r="AA11" s="69" t="s">
        <v>407</v>
      </c>
      <c r="AB11" s="69" t="s">
        <v>408</v>
      </c>
      <c r="AC11" s="69" t="s">
        <v>410</v>
      </c>
      <c r="AD11" s="69" t="s">
        <v>440</v>
      </c>
      <c r="AE11" s="69" t="s">
        <v>446</v>
      </c>
      <c r="AF11" s="69" t="s">
        <v>455</v>
      </c>
      <c r="AG11" s="69" t="s">
        <v>441</v>
      </c>
      <c r="AH11" s="69" t="s">
        <v>413</v>
      </c>
      <c r="AI11" s="69" t="s">
        <v>456</v>
      </c>
      <c r="AJ11" s="69" t="s">
        <v>442</v>
      </c>
      <c r="AK11" s="69" t="s">
        <v>415</v>
      </c>
      <c r="AL11" s="69" t="s">
        <v>417</v>
      </c>
      <c r="AM11" s="69" t="s">
        <v>443</v>
      </c>
      <c r="AN11" s="69" t="s">
        <v>452</v>
      </c>
      <c r="AO11" s="69" t="s">
        <v>421</v>
      </c>
      <c r="AP11" s="69" t="s">
        <v>421</v>
      </c>
      <c r="AQ11" s="69" t="s">
        <v>423</v>
      </c>
      <c r="AR11" s="69" t="s">
        <v>424</v>
      </c>
      <c r="AS11" s="69" t="s">
        <v>426</v>
      </c>
      <c r="AT11" s="69" t="s">
        <v>428</v>
      </c>
      <c r="AU11" s="69" t="s">
        <v>430</v>
      </c>
      <c r="AV11" s="69" t="s">
        <v>432</v>
      </c>
    </row>
    <row r="12" spans="2:48" hidden="1" x14ac:dyDescent="0.2">
      <c r="B12" s="69" t="s">
        <v>358</v>
      </c>
      <c r="C12" s="69" t="s">
        <v>360</v>
      </c>
      <c r="E12" s="69" t="s">
        <v>364</v>
      </c>
      <c r="G12" s="69" t="s">
        <v>369</v>
      </c>
      <c r="H12" s="69" t="s">
        <v>372</v>
      </c>
      <c r="M12" s="69" t="s">
        <v>381</v>
      </c>
      <c r="O12" s="69" t="s">
        <v>383</v>
      </c>
      <c r="P12" s="69" t="s">
        <v>386</v>
      </c>
      <c r="R12" s="69" t="s">
        <v>394</v>
      </c>
      <c r="W12" s="69" t="s">
        <v>403</v>
      </c>
      <c r="X12" s="69" t="s">
        <v>457</v>
      </c>
      <c r="AC12" s="69" t="s">
        <v>411</v>
      </c>
      <c r="AL12" s="69" t="s">
        <v>418</v>
      </c>
    </row>
    <row r="13" spans="2:48" hidden="1" x14ac:dyDescent="0.2">
      <c r="B13" s="69" t="s">
        <v>359</v>
      </c>
      <c r="C13" s="69" t="s">
        <v>361</v>
      </c>
      <c r="E13" s="69" t="s">
        <v>453</v>
      </c>
      <c r="H13" s="69" t="s">
        <v>373</v>
      </c>
      <c r="O13" s="69" t="s">
        <v>448</v>
      </c>
      <c r="P13" s="69" t="s">
        <v>387</v>
      </c>
      <c r="W13" s="69" t="s">
        <v>404</v>
      </c>
      <c r="X13" s="69" t="s">
        <v>458</v>
      </c>
      <c r="AC13" s="69" t="s">
        <v>412</v>
      </c>
    </row>
    <row r="14" spans="2:48" hidden="1" x14ac:dyDescent="0.2">
      <c r="E14" s="69" t="s">
        <v>365</v>
      </c>
      <c r="P14" s="69" t="s">
        <v>388</v>
      </c>
      <c r="AC14" s="69" t="s">
        <v>408</v>
      </c>
    </row>
    <row r="15" spans="2:48" hidden="1" x14ac:dyDescent="0.2">
      <c r="P15" s="69" t="s">
        <v>389</v>
      </c>
    </row>
    <row r="16" spans="2:48" hidden="1" x14ac:dyDescent="0.2"/>
    <row r="17" spans="2:49" hidden="1" x14ac:dyDescent="0.2">
      <c r="B17" s="69" t="s">
        <v>447</v>
      </c>
      <c r="D17" s="69" t="s">
        <v>449</v>
      </c>
      <c r="E17" s="69" t="s">
        <v>433</v>
      </c>
      <c r="F17" s="69" t="s">
        <v>362</v>
      </c>
      <c r="G17" s="69" t="s">
        <v>366</v>
      </c>
      <c r="H17" s="69" t="s">
        <v>293</v>
      </c>
      <c r="I17" s="69" t="s">
        <v>370</v>
      </c>
      <c r="J17" s="69" t="s">
        <v>374</v>
      </c>
      <c r="K17" s="69" t="s">
        <v>376</v>
      </c>
      <c r="L17" s="69" t="s">
        <v>377</v>
      </c>
      <c r="M17" s="69" t="s">
        <v>378</v>
      </c>
      <c r="N17" s="69" t="s">
        <v>379</v>
      </c>
      <c r="O17" s="69" t="s">
        <v>382</v>
      </c>
      <c r="P17" s="69" t="s">
        <v>294</v>
      </c>
      <c r="Q17" s="69" t="s">
        <v>384</v>
      </c>
      <c r="R17" s="69" t="s">
        <v>390</v>
      </c>
      <c r="S17" s="69" t="s">
        <v>392</v>
      </c>
      <c r="T17" s="69" t="s">
        <v>295</v>
      </c>
      <c r="U17" s="69" t="s">
        <v>396</v>
      </c>
      <c r="V17" s="69" t="s">
        <v>398</v>
      </c>
      <c r="W17" s="69" t="s">
        <v>400</v>
      </c>
      <c r="X17" s="69" t="s">
        <v>296</v>
      </c>
      <c r="Y17" s="69" t="s">
        <v>297</v>
      </c>
      <c r="Z17" s="69" t="s">
        <v>298</v>
      </c>
      <c r="AA17" s="69" t="s">
        <v>434</v>
      </c>
      <c r="AB17" s="69" t="s">
        <v>406</v>
      </c>
      <c r="AC17" s="69" t="s">
        <v>299</v>
      </c>
      <c r="AD17" s="69" t="s">
        <v>409</v>
      </c>
      <c r="AE17" s="69" t="s">
        <v>435</v>
      </c>
      <c r="AF17" s="69" t="s">
        <v>436</v>
      </c>
      <c r="AG17" s="69" t="s">
        <v>300</v>
      </c>
      <c r="AH17" s="69" t="s">
        <v>437</v>
      </c>
      <c r="AI17" s="69" t="s">
        <v>301</v>
      </c>
      <c r="AJ17" s="69" t="s">
        <v>414</v>
      </c>
      <c r="AK17" s="69" t="s">
        <v>438</v>
      </c>
      <c r="AL17" s="69" t="s">
        <v>302</v>
      </c>
      <c r="AM17" s="69" t="s">
        <v>416</v>
      </c>
      <c r="AN17" s="69" t="s">
        <v>439</v>
      </c>
      <c r="AO17" s="69" t="s">
        <v>419</v>
      </c>
      <c r="AP17" s="69" t="s">
        <v>420</v>
      </c>
      <c r="AQ17" s="69" t="s">
        <v>303</v>
      </c>
      <c r="AR17" s="69" t="s">
        <v>422</v>
      </c>
      <c r="AS17" s="69" t="s">
        <v>304</v>
      </c>
      <c r="AT17" s="69" t="s">
        <v>425</v>
      </c>
      <c r="AU17" s="69" t="s">
        <v>427</v>
      </c>
      <c r="AV17" s="69" t="s">
        <v>429</v>
      </c>
      <c r="AW17" s="69" t="s">
        <v>431</v>
      </c>
    </row>
    <row r="18" spans="2:49" hidden="1" x14ac:dyDescent="0.2">
      <c r="B18" s="69" t="s">
        <v>357</v>
      </c>
      <c r="D18" s="69" t="s">
        <v>450</v>
      </c>
      <c r="E18" s="69" t="s">
        <v>445</v>
      </c>
      <c r="F18" s="69" t="s">
        <v>363</v>
      </c>
      <c r="G18" s="69" t="s">
        <v>367</v>
      </c>
      <c r="H18" s="69" t="s">
        <v>368</v>
      </c>
      <c r="I18" s="69" t="s">
        <v>371</v>
      </c>
      <c r="J18" s="69" t="s">
        <v>375</v>
      </c>
      <c r="K18" s="69" t="s">
        <v>375</v>
      </c>
      <c r="L18" s="69" t="s">
        <v>375</v>
      </c>
      <c r="M18" s="69" t="s">
        <v>375</v>
      </c>
      <c r="N18" s="69" t="s">
        <v>380</v>
      </c>
      <c r="O18" s="69" t="s">
        <v>380</v>
      </c>
      <c r="P18" s="69" t="s">
        <v>380</v>
      </c>
      <c r="Q18" s="69" t="s">
        <v>385</v>
      </c>
      <c r="R18" s="69" t="s">
        <v>391</v>
      </c>
      <c r="S18" s="69" t="s">
        <v>393</v>
      </c>
      <c r="T18" s="69" t="s">
        <v>395</v>
      </c>
      <c r="U18" s="69" t="s">
        <v>397</v>
      </c>
      <c r="V18" s="69" t="s">
        <v>399</v>
      </c>
      <c r="W18" s="69" t="s">
        <v>401</v>
      </c>
      <c r="X18" s="69" t="s">
        <v>402</v>
      </c>
      <c r="Y18" s="69" t="s">
        <v>401</v>
      </c>
      <c r="Z18" s="69" t="s">
        <v>405</v>
      </c>
      <c r="AA18" s="69" t="s">
        <v>444</v>
      </c>
      <c r="AB18" s="69" t="s">
        <v>407</v>
      </c>
      <c r="AC18" s="69" t="s">
        <v>408</v>
      </c>
      <c r="AD18" s="69" t="s">
        <v>410</v>
      </c>
      <c r="AE18" s="69" t="s">
        <v>440</v>
      </c>
      <c r="AF18" s="69" t="s">
        <v>446</v>
      </c>
      <c r="AG18" s="69" t="s">
        <v>455</v>
      </c>
      <c r="AH18" s="69" t="s">
        <v>441</v>
      </c>
      <c r="AI18" s="69" t="s">
        <v>413</v>
      </c>
      <c r="AJ18" s="69" t="s">
        <v>456</v>
      </c>
      <c r="AK18" s="69" t="s">
        <v>442</v>
      </c>
      <c r="AL18" s="69" t="s">
        <v>415</v>
      </c>
      <c r="AM18" s="69" t="s">
        <v>417</v>
      </c>
      <c r="AN18" s="69" t="s">
        <v>443</v>
      </c>
      <c r="AO18" s="69" t="s">
        <v>452</v>
      </c>
      <c r="AP18" s="69" t="s">
        <v>421</v>
      </c>
      <c r="AQ18" s="69" t="s">
        <v>421</v>
      </c>
      <c r="AR18" s="69" t="s">
        <v>423</v>
      </c>
      <c r="AS18" s="69" t="s">
        <v>424</v>
      </c>
      <c r="AT18" s="69" t="s">
        <v>426</v>
      </c>
      <c r="AU18" s="69" t="s">
        <v>428</v>
      </c>
      <c r="AV18" s="69" t="s">
        <v>430</v>
      </c>
      <c r="AW18" s="69" t="s">
        <v>432</v>
      </c>
    </row>
    <row r="19" spans="2:49" hidden="1" x14ac:dyDescent="0.2">
      <c r="B19" s="69" t="s">
        <v>358</v>
      </c>
      <c r="D19" s="69" t="s">
        <v>360</v>
      </c>
      <c r="F19" s="69" t="s">
        <v>364</v>
      </c>
      <c r="H19" s="69" t="s">
        <v>369</v>
      </c>
      <c r="I19" s="69" t="s">
        <v>372</v>
      </c>
      <c r="N19" s="69" t="s">
        <v>381</v>
      </c>
      <c r="P19" s="69" t="s">
        <v>383</v>
      </c>
      <c r="Q19" s="69" t="s">
        <v>386</v>
      </c>
      <c r="S19" s="69" t="s">
        <v>394</v>
      </c>
      <c r="X19" s="69" t="s">
        <v>403</v>
      </c>
      <c r="Y19" s="69" t="s">
        <v>457</v>
      </c>
      <c r="AD19" s="69" t="s">
        <v>411</v>
      </c>
      <c r="AM19" s="69" t="s">
        <v>418</v>
      </c>
    </row>
    <row r="20" spans="2:49" hidden="1" x14ac:dyDescent="0.2">
      <c r="B20" s="69" t="s">
        <v>359</v>
      </c>
      <c r="D20" s="69" t="s">
        <v>361</v>
      </c>
      <c r="F20" s="69" t="s">
        <v>453</v>
      </c>
      <c r="I20" s="69" t="s">
        <v>373</v>
      </c>
      <c r="P20" s="69" t="s">
        <v>448</v>
      </c>
      <c r="Q20" s="69" t="s">
        <v>387</v>
      </c>
      <c r="X20" s="69" t="s">
        <v>404</v>
      </c>
      <c r="Y20" s="69" t="s">
        <v>458</v>
      </c>
      <c r="AD20" s="69" t="s">
        <v>412</v>
      </c>
    </row>
    <row r="21" spans="2:49" hidden="1" x14ac:dyDescent="0.2">
      <c r="F21" s="69" t="s">
        <v>365</v>
      </c>
      <c r="Q21" s="69" t="s">
        <v>388</v>
      </c>
      <c r="AD21" s="69" t="s">
        <v>408</v>
      </c>
    </row>
    <row r="22" spans="2:49" hidden="1" x14ac:dyDescent="0.2">
      <c r="Q22" s="69" t="s">
        <v>389</v>
      </c>
    </row>
  </sheetData>
  <phoneticPr fontId="4"/>
  <dataValidations count="2">
    <dataValidation type="list" allowBlank="1" showInputMessage="1" showErrorMessage="1" sqref="C3" xr:uid="{00000000-0002-0000-0200-000000000000}">
      <formula1>$B$10:$AV$10</formula1>
    </dataValidation>
    <dataValidation type="list" allowBlank="1" showInputMessage="1" showErrorMessage="1" errorTitle="ご注意" error="プルダウンリストからご選択ください。" sqref="C4" xr:uid="{00000000-0002-0000-0200-000001000000}">
      <formula1>INDIRECT($C$3)</formula1>
    </dataValidation>
  </dataValidations>
  <pageMargins left="0.7" right="0.7" top="0.75" bottom="0.75" header="0.3" footer="0.3"/>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1"/>
  <sheetViews>
    <sheetView showGridLines="0" topLeftCell="B1" zoomScale="70" zoomScaleNormal="70" zoomScaleSheetLayoutView="100" workbookViewId="0">
      <selection activeCell="B1" sqref="B1"/>
    </sheetView>
  </sheetViews>
  <sheetFormatPr defaultColWidth="9" defaultRowHeight="14.5" x14ac:dyDescent="0.2"/>
  <cols>
    <col min="1" max="1" width="8.6328125" style="70" hidden="1" customWidth="1"/>
    <col min="2" max="2" width="7.36328125" style="72" customWidth="1"/>
    <col min="3" max="3" width="21.36328125" style="72" customWidth="1"/>
    <col min="4" max="4" width="28.81640625" style="72" customWidth="1"/>
    <col min="5" max="5" width="30.81640625" style="72" customWidth="1"/>
    <col min="6" max="6" width="22.81640625" style="72" customWidth="1"/>
    <col min="7" max="16384" width="9" style="72"/>
  </cols>
  <sheetData>
    <row r="1" spans="1:248" ht="17.5" x14ac:dyDescent="0.2">
      <c r="B1" s="71" t="s">
        <v>326</v>
      </c>
    </row>
    <row r="2" spans="1:248" s="73" customFormat="1" x14ac:dyDescent="0.2">
      <c r="A2" s="70"/>
      <c r="B2" s="75"/>
      <c r="C2" s="74"/>
      <c r="D2" s="74"/>
    </row>
    <row r="3" spans="1:248" ht="16.5" customHeight="1" x14ac:dyDescent="0.2">
      <c r="B3" s="326" t="s">
        <v>39</v>
      </c>
      <c r="C3" s="327"/>
      <c r="D3" s="328" t="str">
        <f>IF(ｼｰﾄ0!C4="","",ｼｰﾄ0!C3 &amp; (ｼｰﾄ0!C4))</f>
        <v>神奈川県関東平野南部</v>
      </c>
      <c r="E3" s="328"/>
      <c r="F3" s="328"/>
      <c r="IN3" s="73">
        <v>1</v>
      </c>
    </row>
    <row r="4" spans="1:248" ht="54" customHeight="1" x14ac:dyDescent="0.2">
      <c r="B4" s="326" t="s">
        <v>40</v>
      </c>
      <c r="C4" s="327"/>
      <c r="D4" s="76" t="s">
        <v>329</v>
      </c>
      <c r="E4" s="77" t="s">
        <v>454</v>
      </c>
      <c r="F4" s="78" t="s">
        <v>330</v>
      </c>
    </row>
    <row r="5" spans="1:248" ht="26" customHeight="1" x14ac:dyDescent="0.2">
      <c r="B5" s="329" t="s">
        <v>56</v>
      </c>
      <c r="C5" s="329"/>
      <c r="D5" s="79" t="s">
        <v>467</v>
      </c>
      <c r="E5" s="80" t="s">
        <v>541</v>
      </c>
      <c r="F5" s="81" t="s">
        <v>474</v>
      </c>
    </row>
    <row r="6" spans="1:248" ht="26" customHeight="1" x14ac:dyDescent="0.2">
      <c r="B6" s="330" t="s">
        <v>195</v>
      </c>
      <c r="C6" s="330"/>
      <c r="D6" s="83" t="s">
        <v>468</v>
      </c>
      <c r="E6" s="84" t="s">
        <v>632</v>
      </c>
      <c r="F6" s="85" t="s">
        <v>475</v>
      </c>
    </row>
    <row r="7" spans="1:248" ht="25" customHeight="1" x14ac:dyDescent="0.2">
      <c r="B7" s="315" t="s">
        <v>43</v>
      </c>
      <c r="C7" s="315"/>
      <c r="D7" s="83" t="s">
        <v>469</v>
      </c>
      <c r="E7" s="84" t="s">
        <v>542</v>
      </c>
      <c r="F7" s="85" t="s">
        <v>476</v>
      </c>
    </row>
    <row r="8" spans="1:248" ht="27" customHeight="1" x14ac:dyDescent="0.2">
      <c r="B8" s="316" t="s">
        <v>174</v>
      </c>
      <c r="C8" s="317"/>
      <c r="D8" s="83" t="s">
        <v>470</v>
      </c>
      <c r="E8" s="84" t="s">
        <v>543</v>
      </c>
      <c r="F8" s="85" t="s">
        <v>477</v>
      </c>
    </row>
    <row r="9" spans="1:248" ht="26.25" customHeight="1" x14ac:dyDescent="0.2">
      <c r="B9" s="318" t="s">
        <v>335</v>
      </c>
      <c r="C9" s="319"/>
      <c r="D9" s="83" t="s">
        <v>470</v>
      </c>
      <c r="E9" s="86" t="s">
        <v>471</v>
      </c>
      <c r="F9" s="85" t="s">
        <v>478</v>
      </c>
    </row>
    <row r="10" spans="1:248" ht="30" customHeight="1" x14ac:dyDescent="0.2">
      <c r="B10" s="318" t="s">
        <v>460</v>
      </c>
      <c r="C10" s="320"/>
      <c r="D10" s="87"/>
      <c r="E10" s="88"/>
      <c r="F10" s="87"/>
    </row>
    <row r="11" spans="1:248" ht="29.25" customHeight="1" x14ac:dyDescent="0.2">
      <c r="B11" s="321" t="s">
        <v>57</v>
      </c>
      <c r="C11" s="89" t="s">
        <v>176</v>
      </c>
      <c r="D11" s="90">
        <v>201.16</v>
      </c>
      <c r="E11" s="90">
        <v>69.5</v>
      </c>
      <c r="F11" s="91">
        <v>4.22</v>
      </c>
    </row>
    <row r="12" spans="1:248" ht="30" customHeight="1" x14ac:dyDescent="0.2">
      <c r="B12" s="321"/>
      <c r="C12" s="92" t="s">
        <v>175</v>
      </c>
      <c r="D12" s="93"/>
      <c r="E12" s="90">
        <v>2.0499999999999998</v>
      </c>
      <c r="F12" s="93"/>
    </row>
    <row r="13" spans="1:248" ht="30.75" customHeight="1" x14ac:dyDescent="0.2">
      <c r="B13" s="321"/>
      <c r="C13" s="89" t="s">
        <v>336</v>
      </c>
      <c r="D13" s="93"/>
      <c r="E13" s="93"/>
      <c r="F13" s="91">
        <v>0.94</v>
      </c>
    </row>
    <row r="14" spans="1:248" ht="19.5" customHeight="1" x14ac:dyDescent="0.2">
      <c r="B14" s="322"/>
      <c r="C14" s="82" t="s">
        <v>55</v>
      </c>
      <c r="D14" s="94"/>
      <c r="E14" s="94">
        <v>0.22</v>
      </c>
      <c r="F14" s="94">
        <v>0.46</v>
      </c>
    </row>
    <row r="15" spans="1:248" ht="19.5" customHeight="1" x14ac:dyDescent="0.2">
      <c r="B15" s="322"/>
      <c r="C15" s="82" t="s">
        <v>228</v>
      </c>
      <c r="D15" s="94"/>
      <c r="E15" s="94">
        <v>0.39</v>
      </c>
      <c r="F15" s="94">
        <v>0.54</v>
      </c>
    </row>
    <row r="16" spans="1:248" ht="19.5" customHeight="1" x14ac:dyDescent="0.2">
      <c r="B16" s="322"/>
      <c r="C16" s="82" t="s">
        <v>59</v>
      </c>
      <c r="D16" s="94"/>
      <c r="E16" s="95">
        <v>0.23</v>
      </c>
      <c r="F16" s="94">
        <v>-1.29</v>
      </c>
    </row>
    <row r="17" spans="2:6" ht="19.5" customHeight="1" x14ac:dyDescent="0.2">
      <c r="B17" s="322"/>
      <c r="C17" s="82" t="s">
        <v>61</v>
      </c>
      <c r="D17" s="94"/>
      <c r="E17" s="94">
        <v>0.44</v>
      </c>
      <c r="F17" s="94">
        <v>0.11</v>
      </c>
    </row>
    <row r="18" spans="2:6" ht="19.5" customHeight="1" x14ac:dyDescent="0.2">
      <c r="B18" s="322"/>
      <c r="C18" s="82" t="s">
        <v>60</v>
      </c>
      <c r="D18" s="94"/>
      <c r="E18" s="94">
        <v>0.13</v>
      </c>
      <c r="F18" s="94">
        <v>0.22</v>
      </c>
    </row>
    <row r="19" spans="2:6" ht="19.5" customHeight="1" x14ac:dyDescent="0.2">
      <c r="B19" s="322"/>
      <c r="C19" s="82" t="s">
        <v>156</v>
      </c>
      <c r="D19" s="94"/>
      <c r="E19" s="94">
        <v>1.28</v>
      </c>
      <c r="F19" s="96">
        <v>0.31</v>
      </c>
    </row>
    <row r="20" spans="2:6" ht="19.5" customHeight="1" x14ac:dyDescent="0.2">
      <c r="B20" s="322"/>
      <c r="C20" s="97" t="s">
        <v>229</v>
      </c>
      <c r="D20" s="94"/>
      <c r="E20" s="94">
        <v>-0.68</v>
      </c>
      <c r="F20" s="94">
        <v>-0.1</v>
      </c>
    </row>
    <row r="21" spans="2:6" ht="19.5" customHeight="1" x14ac:dyDescent="0.2">
      <c r="B21" s="322"/>
      <c r="C21" s="97" t="s">
        <v>247</v>
      </c>
      <c r="D21" s="94"/>
      <c r="E21" s="94">
        <v>0.76</v>
      </c>
      <c r="F21" s="94">
        <v>-0.05</v>
      </c>
    </row>
    <row r="22" spans="2:6" ht="19.5" customHeight="1" x14ac:dyDescent="0.2">
      <c r="B22" s="322"/>
      <c r="C22" s="97" t="s">
        <v>338</v>
      </c>
      <c r="D22" s="94"/>
      <c r="E22" s="94">
        <v>0.87</v>
      </c>
      <c r="F22" s="94">
        <v>-0.1</v>
      </c>
    </row>
    <row r="23" spans="2:6" ht="19.5" customHeight="1" x14ac:dyDescent="0.2">
      <c r="B23" s="323"/>
      <c r="C23" s="97" t="s">
        <v>344</v>
      </c>
      <c r="D23" s="94"/>
      <c r="E23" s="94">
        <v>-0.18</v>
      </c>
      <c r="F23" s="96">
        <v>0.94</v>
      </c>
    </row>
    <row r="24" spans="2:6" ht="12" customHeight="1" x14ac:dyDescent="0.2">
      <c r="C24" s="98" t="s">
        <v>206</v>
      </c>
      <c r="D24" s="324" t="s">
        <v>472</v>
      </c>
      <c r="E24" s="309"/>
      <c r="F24" s="325"/>
    </row>
    <row r="25" spans="2:6" ht="12" customHeight="1" x14ac:dyDescent="0.2">
      <c r="C25" s="99"/>
      <c r="D25" s="308" t="s">
        <v>473</v>
      </c>
      <c r="E25" s="309"/>
      <c r="F25" s="310"/>
    </row>
    <row r="26" spans="2:6" ht="12" customHeight="1" x14ac:dyDescent="0.2">
      <c r="C26" s="100"/>
      <c r="D26" s="308"/>
      <c r="E26" s="309"/>
      <c r="F26" s="310"/>
    </row>
    <row r="27" spans="2:6" ht="12" customHeight="1" x14ac:dyDescent="0.2">
      <c r="D27" s="311"/>
      <c r="E27" s="309"/>
      <c r="F27" s="310"/>
    </row>
    <row r="28" spans="2:6" ht="12" customHeight="1" x14ac:dyDescent="0.2">
      <c r="D28" s="312"/>
      <c r="E28" s="313"/>
      <c r="F28" s="314"/>
    </row>
    <row r="40" spans="3:3" x14ac:dyDescent="0.2">
      <c r="C40" s="99"/>
    </row>
    <row r="41" spans="3:3" x14ac:dyDescent="0.2">
      <c r="C41" s="99"/>
    </row>
  </sheetData>
  <sheetProtection formatCells="0"/>
  <mergeCells count="15">
    <mergeCell ref="B3:C3"/>
    <mergeCell ref="D3:F3"/>
    <mergeCell ref="B4:C4"/>
    <mergeCell ref="B5:C5"/>
    <mergeCell ref="B6:C6"/>
    <mergeCell ref="D25:F25"/>
    <mergeCell ref="D26:F26"/>
    <mergeCell ref="D27:F27"/>
    <mergeCell ref="D28:F28"/>
    <mergeCell ref="B7:C7"/>
    <mergeCell ref="B8:C8"/>
    <mergeCell ref="B9:C9"/>
    <mergeCell ref="B10:C10"/>
    <mergeCell ref="B11:B23"/>
    <mergeCell ref="D24:F24"/>
  </mergeCells>
  <phoneticPr fontId="4"/>
  <conditionalFormatting sqref="D12:D13">
    <cfRule type="expression" dxfId="4" priority="24">
      <formula>$D$5&lt;&gt;""</formula>
    </cfRule>
  </conditionalFormatting>
  <conditionalFormatting sqref="E13">
    <cfRule type="expression" dxfId="3" priority="1">
      <formula>$D$5&lt;&gt;""</formula>
    </cfRule>
  </conditionalFormatting>
  <conditionalFormatting sqref="F12">
    <cfRule type="expression" dxfId="2" priority="23">
      <formula>$D$5&lt;&gt;""</formula>
    </cfRule>
  </conditionalFormatting>
  <dataValidations xWindow="975" yWindow="680" count="8">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8:F8" xr:uid="{00000000-0002-0000-0500-000000000000}">
      <formula1>4</formula1>
      <formula2>8</formula2>
    </dataValidation>
    <dataValidation type="textLength" allowBlank="1" showInputMessage="1" showErrorMessage="1" promptTitle="記入例と同じく形式で記載してください。半角大文字" prompt="_x000a_　記入例：　S59 　_x000a_　　　　　　　　H29　_x000a_　　　　　　　　 R2_x000a_  " sqref="F9" xr:uid="{00000000-0002-0000-0500-000001000000}">
      <formula1>2</formula1>
      <formula2>3</formula2>
    </dataValidation>
    <dataValidation allowBlank="1" showInputMessage="1" showErrorMessage="1" promptTitle="記入例と同じ形式で記載してください。英数半角大文字" prompt="_x000a_記入例_x000a_　　　　　H28～R2_x000a_          H24～H28_x000a_" sqref="E9" xr:uid="{00000000-0002-0000-0500-000002000000}"/>
    <dataValidation allowBlank="1" showInputMessage="1" showErrorMessage="1" promptTitle="記入例と同じ形式で記載してください。英数半角大文字" prompt="記入例_x000a_　　　　　S50～R2_x000a_          H2～R1_x000a_" sqref="D9" xr:uid="{00000000-0002-0000-0500-000003000000}"/>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8" xr:uid="{00000000-0002-0000-0500-000004000000}">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2:D13 F12 E13" xr:uid="{00000000-0002-0000-0500-000005000000}">
      <formula1>D12=ROUNDDOWN(D12,2)</formula1>
    </dataValidation>
    <dataValidation type="custom" allowBlank="1" showInputMessage="1" showErrorMessage="1" errorTitle="ご注意" error="沈下量の数値は、小数点第２位までご記入ください。_x000a__x000a_12.56  19.08_x000a_5.03    14.10" sqref="F13 D11:F11 E12" xr:uid="{00000000-0002-0000-0500-000006000000}">
      <formula1>D11=ROUNDDOWN(D11,2)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4:D23 F14:F23 E14:E15 E17:E23" xr:uid="{00000000-0002-0000-0500-000007000000}">
      <formula1>D14=ROUNDDOWN(D14,2)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AB26"/>
  <sheetViews>
    <sheetView showGridLines="0" topLeftCell="B1" zoomScale="70" zoomScaleNormal="70" zoomScaleSheetLayoutView="85" workbookViewId="0">
      <selection activeCell="B1" sqref="B1"/>
    </sheetView>
  </sheetViews>
  <sheetFormatPr defaultColWidth="9" defaultRowHeight="14.5" x14ac:dyDescent="0.2"/>
  <cols>
    <col min="1" max="1" width="8.6328125" style="100" hidden="1" customWidth="1"/>
    <col min="2" max="2" width="6.90625" style="100" customWidth="1"/>
    <col min="3" max="3" width="14.1796875" style="100" customWidth="1"/>
    <col min="4" max="4" width="12.08984375" style="100" bestFit="1" customWidth="1"/>
    <col min="5" max="5" width="13.6328125" style="100" bestFit="1" customWidth="1"/>
    <col min="6" max="6" width="14.90625" style="100" bestFit="1" customWidth="1"/>
    <col min="7" max="7" width="16.08984375" style="100" customWidth="1"/>
    <col min="8" max="8" width="11" style="100" bestFit="1" customWidth="1"/>
    <col min="9" max="9" width="13.1796875" style="100" bestFit="1" customWidth="1"/>
    <col min="10" max="10" width="19.453125" style="100" bestFit="1" customWidth="1"/>
    <col min="11" max="11" width="10.81640625" style="100" bestFit="1" customWidth="1"/>
    <col min="12" max="12" width="12" style="100" bestFit="1" customWidth="1"/>
    <col min="13" max="13" width="19.453125" style="100" customWidth="1"/>
    <col min="14" max="14" width="12.08984375" style="100" customWidth="1"/>
    <col min="15" max="16384" width="9" style="100"/>
  </cols>
  <sheetData>
    <row r="1" spans="1:28" ht="17.5" x14ac:dyDescent="0.2">
      <c r="B1" s="71" t="s">
        <v>327</v>
      </c>
    </row>
    <row r="2" spans="1:28" x14ac:dyDescent="0.2">
      <c r="A2" s="101">
        <v>1</v>
      </c>
      <c r="D2" s="74"/>
      <c r="E2" s="102"/>
      <c r="F2" s="102"/>
      <c r="G2" s="102"/>
      <c r="H2" s="102"/>
      <c r="I2" s="102"/>
      <c r="J2" s="102"/>
      <c r="K2" s="102"/>
      <c r="L2" s="102"/>
      <c r="M2" s="102"/>
    </row>
    <row r="3" spans="1:28" x14ac:dyDescent="0.2">
      <c r="A3" s="101">
        <f>IF(COUNTA(R5:AA22)&lt;&gt;0,1,2)</f>
        <v>1</v>
      </c>
      <c r="B3" s="74" t="s">
        <v>39</v>
      </c>
      <c r="D3" s="74"/>
      <c r="E3" s="102"/>
      <c r="F3" s="102"/>
      <c r="G3" s="102"/>
      <c r="H3" s="102"/>
      <c r="I3" s="102"/>
      <c r="J3" s="102"/>
      <c r="K3" s="102"/>
      <c r="L3" s="102"/>
      <c r="M3" s="102"/>
    </row>
    <row r="4" spans="1:28" ht="18.75" customHeight="1" x14ac:dyDescent="0.2">
      <c r="B4" s="346" t="str">
        <f>IF(ｼｰﾄ0!C4="","",ｼｰﾄ0!C3   &amp; (ｼｰﾄ0!C4) )</f>
        <v>神奈川県関東平野南部</v>
      </c>
      <c r="C4" s="346"/>
      <c r="D4" s="103"/>
      <c r="E4" s="103"/>
      <c r="F4" s="103"/>
      <c r="G4" s="103"/>
      <c r="H4" s="103"/>
      <c r="I4" s="103"/>
      <c r="J4" s="103"/>
      <c r="K4" s="103"/>
      <c r="L4" s="103"/>
      <c r="M4" s="103"/>
    </row>
    <row r="5" spans="1:28" ht="27" customHeight="1" x14ac:dyDescent="0.2">
      <c r="B5" s="331" t="s">
        <v>197</v>
      </c>
      <c r="C5" s="332"/>
      <c r="D5" s="104" t="s">
        <v>544</v>
      </c>
      <c r="E5" s="104" t="s">
        <v>545</v>
      </c>
      <c r="F5" s="104" t="s">
        <v>546</v>
      </c>
      <c r="G5" s="104" t="s">
        <v>547</v>
      </c>
      <c r="H5" s="104" t="s">
        <v>513</v>
      </c>
      <c r="I5" s="104" t="s">
        <v>548</v>
      </c>
      <c r="J5" s="104" t="s">
        <v>549</v>
      </c>
      <c r="K5" s="104" t="s">
        <v>513</v>
      </c>
      <c r="L5" s="104" t="s">
        <v>513</v>
      </c>
      <c r="M5" s="104" t="s">
        <v>550</v>
      </c>
      <c r="N5" s="104" t="s">
        <v>513</v>
      </c>
      <c r="O5" s="104" t="s">
        <v>551</v>
      </c>
      <c r="P5" s="104" t="s">
        <v>552</v>
      </c>
      <c r="Q5" s="104" t="s">
        <v>553</v>
      </c>
      <c r="R5" s="104" t="s">
        <v>479</v>
      </c>
      <c r="S5" s="104" t="s">
        <v>480</v>
      </c>
      <c r="T5" s="104" t="s">
        <v>481</v>
      </c>
      <c r="U5" s="104" t="s">
        <v>482</v>
      </c>
      <c r="V5" s="104" t="s">
        <v>483</v>
      </c>
      <c r="W5" s="104" t="s">
        <v>484</v>
      </c>
      <c r="X5" s="104" t="s">
        <v>485</v>
      </c>
      <c r="Y5" s="104" t="s">
        <v>486</v>
      </c>
      <c r="Z5" s="104" t="s">
        <v>487</v>
      </c>
      <c r="AA5" s="104" t="s">
        <v>488</v>
      </c>
      <c r="AB5" s="104" t="s">
        <v>489</v>
      </c>
    </row>
    <row r="6" spans="1:28" ht="27" customHeight="1" x14ac:dyDescent="0.2">
      <c r="B6" s="331" t="s">
        <v>193</v>
      </c>
      <c r="C6" s="332"/>
      <c r="D6" s="104" t="s">
        <v>554</v>
      </c>
      <c r="E6" s="104" t="s">
        <v>555</v>
      </c>
      <c r="F6" s="104" t="s">
        <v>556</v>
      </c>
      <c r="G6" s="104" t="s">
        <v>557</v>
      </c>
      <c r="H6" s="104" t="s">
        <v>513</v>
      </c>
      <c r="I6" s="104" t="s">
        <v>558</v>
      </c>
      <c r="J6" s="104" t="s">
        <v>559</v>
      </c>
      <c r="K6" s="104" t="s">
        <v>513</v>
      </c>
      <c r="L6" s="104" t="s">
        <v>513</v>
      </c>
      <c r="M6" s="104" t="s">
        <v>560</v>
      </c>
      <c r="N6" s="104" t="s">
        <v>513</v>
      </c>
      <c r="O6" s="104" t="s">
        <v>561</v>
      </c>
      <c r="P6" s="104" t="s">
        <v>562</v>
      </c>
      <c r="Q6" s="104" t="s">
        <v>563</v>
      </c>
      <c r="R6" s="105" t="s">
        <v>490</v>
      </c>
      <c r="S6" s="105" t="s">
        <v>491</v>
      </c>
      <c r="T6" s="105" t="s">
        <v>492</v>
      </c>
      <c r="U6" s="105" t="s">
        <v>493</v>
      </c>
      <c r="V6" s="105" t="s">
        <v>494</v>
      </c>
      <c r="W6" s="105" t="s">
        <v>495</v>
      </c>
      <c r="X6" s="105" t="s">
        <v>496</v>
      </c>
      <c r="Y6" s="105" t="s">
        <v>497</v>
      </c>
      <c r="Z6" s="105" t="s">
        <v>498</v>
      </c>
      <c r="AA6" s="105" t="s">
        <v>499</v>
      </c>
      <c r="AB6" s="105" t="s">
        <v>500</v>
      </c>
    </row>
    <row r="7" spans="1:28" ht="27" customHeight="1" x14ac:dyDescent="0.2">
      <c r="B7" s="331" t="s">
        <v>26</v>
      </c>
      <c r="C7" s="332"/>
      <c r="D7" s="106" t="s">
        <v>564</v>
      </c>
      <c r="E7" s="106" t="s">
        <v>565</v>
      </c>
      <c r="F7" s="106" t="s">
        <v>566</v>
      </c>
      <c r="G7" s="106" t="s">
        <v>567</v>
      </c>
      <c r="H7" s="106" t="s">
        <v>568</v>
      </c>
      <c r="I7" s="106" t="s">
        <v>569</v>
      </c>
      <c r="J7" s="106" t="s">
        <v>570</v>
      </c>
      <c r="K7" s="106" t="s">
        <v>571</v>
      </c>
      <c r="L7" s="106" t="s">
        <v>572</v>
      </c>
      <c r="M7" s="106" t="s">
        <v>573</v>
      </c>
      <c r="N7" s="106" t="s">
        <v>573</v>
      </c>
      <c r="O7" s="106">
        <v>4.99</v>
      </c>
      <c r="P7" s="106">
        <v>13.51</v>
      </c>
      <c r="Q7" s="106">
        <v>11.72</v>
      </c>
      <c r="R7" s="105">
        <v>2.58</v>
      </c>
      <c r="S7" s="105">
        <v>0.86</v>
      </c>
      <c r="T7" s="105">
        <v>0.74</v>
      </c>
      <c r="U7" s="105">
        <v>3.22</v>
      </c>
      <c r="V7" s="105">
        <v>2.0699999999999998</v>
      </c>
      <c r="W7" s="105">
        <v>3.22</v>
      </c>
      <c r="X7" s="105">
        <v>9.23</v>
      </c>
      <c r="Y7" s="105">
        <v>12.53</v>
      </c>
      <c r="Z7" s="105">
        <v>19.239999999999998</v>
      </c>
      <c r="AA7" s="105">
        <v>57.96</v>
      </c>
      <c r="AB7" s="105">
        <v>57.21</v>
      </c>
    </row>
    <row r="8" spans="1:28" ht="27" customHeight="1" x14ac:dyDescent="0.2">
      <c r="B8" s="331" t="s">
        <v>42</v>
      </c>
      <c r="C8" s="332"/>
      <c r="D8" s="107" t="s">
        <v>574</v>
      </c>
      <c r="E8" s="107" t="s">
        <v>575</v>
      </c>
      <c r="F8" s="107" t="s">
        <v>576</v>
      </c>
      <c r="G8" s="107" t="s">
        <v>577</v>
      </c>
      <c r="H8" s="107" t="s">
        <v>578</v>
      </c>
      <c r="I8" s="107" t="s">
        <v>579</v>
      </c>
      <c r="J8" s="107" t="s">
        <v>580</v>
      </c>
      <c r="K8" s="107" t="s">
        <v>581</v>
      </c>
      <c r="L8" s="107" t="s">
        <v>582</v>
      </c>
      <c r="M8" s="107" t="s">
        <v>583</v>
      </c>
      <c r="N8" s="107" t="s">
        <v>584</v>
      </c>
      <c r="O8" s="107" t="s">
        <v>585</v>
      </c>
      <c r="P8" s="107" t="s">
        <v>586</v>
      </c>
      <c r="Q8" s="107" t="s">
        <v>587</v>
      </c>
      <c r="R8" s="105" t="s">
        <v>501</v>
      </c>
      <c r="S8" s="105" t="s">
        <v>502</v>
      </c>
      <c r="T8" s="105" t="s">
        <v>503</v>
      </c>
      <c r="U8" s="105" t="s">
        <v>504</v>
      </c>
      <c r="V8" s="105" t="s">
        <v>505</v>
      </c>
      <c r="W8" s="105" t="s">
        <v>506</v>
      </c>
      <c r="X8" s="105" t="s">
        <v>507</v>
      </c>
      <c r="Y8" s="105" t="s">
        <v>508</v>
      </c>
      <c r="Z8" s="105" t="s">
        <v>509</v>
      </c>
      <c r="AA8" s="105" t="s">
        <v>510</v>
      </c>
      <c r="AB8" s="105" t="s">
        <v>511</v>
      </c>
    </row>
    <row r="9" spans="1:28" ht="27" customHeight="1" x14ac:dyDescent="0.2">
      <c r="B9" s="331" t="s">
        <v>43</v>
      </c>
      <c r="C9" s="332"/>
      <c r="D9" s="104" t="s">
        <v>588</v>
      </c>
      <c r="E9" s="104" t="s">
        <v>513</v>
      </c>
      <c r="F9" s="104" t="s">
        <v>513</v>
      </c>
      <c r="G9" s="104" t="s">
        <v>513</v>
      </c>
      <c r="H9" s="104" t="s">
        <v>513</v>
      </c>
      <c r="I9" s="104" t="s">
        <v>513</v>
      </c>
      <c r="J9" s="104" t="s">
        <v>513</v>
      </c>
      <c r="K9" s="104" t="s">
        <v>513</v>
      </c>
      <c r="L9" s="104" t="s">
        <v>513</v>
      </c>
      <c r="M9" s="104" t="s">
        <v>513</v>
      </c>
      <c r="N9" s="104" t="s">
        <v>513</v>
      </c>
      <c r="O9" s="104" t="s">
        <v>513</v>
      </c>
      <c r="P9" s="104" t="s">
        <v>513</v>
      </c>
      <c r="Q9" s="104" t="s">
        <v>513</v>
      </c>
      <c r="R9" s="105" t="s">
        <v>512</v>
      </c>
      <c r="S9" s="105" t="s">
        <v>513</v>
      </c>
      <c r="T9" s="105" t="s">
        <v>513</v>
      </c>
      <c r="U9" s="105" t="s">
        <v>513</v>
      </c>
      <c r="V9" s="105" t="s">
        <v>513</v>
      </c>
      <c r="W9" s="105" t="s">
        <v>514</v>
      </c>
      <c r="X9" s="105" t="s">
        <v>513</v>
      </c>
      <c r="Y9" s="105" t="s">
        <v>513</v>
      </c>
      <c r="Z9" s="105" t="s">
        <v>513</v>
      </c>
      <c r="AA9" s="105" t="s">
        <v>513</v>
      </c>
      <c r="AB9" s="105" t="s">
        <v>513</v>
      </c>
    </row>
    <row r="10" spans="1:28" ht="27" customHeight="1" x14ac:dyDescent="0.2">
      <c r="B10" s="331" t="s">
        <v>27</v>
      </c>
      <c r="C10" s="332"/>
      <c r="D10" s="104" t="s">
        <v>589</v>
      </c>
      <c r="E10" s="104" t="s">
        <v>513</v>
      </c>
      <c r="F10" s="104" t="s">
        <v>513</v>
      </c>
      <c r="G10" s="104" t="s">
        <v>513</v>
      </c>
      <c r="H10" s="104" t="s">
        <v>513</v>
      </c>
      <c r="I10" s="104" t="s">
        <v>513</v>
      </c>
      <c r="J10" s="104" t="s">
        <v>513</v>
      </c>
      <c r="K10" s="104" t="s">
        <v>513</v>
      </c>
      <c r="L10" s="104" t="s">
        <v>513</v>
      </c>
      <c r="M10" s="104" t="s">
        <v>513</v>
      </c>
      <c r="N10" s="104" t="s">
        <v>513</v>
      </c>
      <c r="O10" s="104" t="s">
        <v>513</v>
      </c>
      <c r="P10" s="104" t="s">
        <v>513</v>
      </c>
      <c r="Q10" s="104" t="s">
        <v>513</v>
      </c>
      <c r="R10" s="105" t="s">
        <v>515</v>
      </c>
      <c r="S10" s="105" t="s">
        <v>513</v>
      </c>
      <c r="T10" s="105" t="s">
        <v>513</v>
      </c>
      <c r="U10" s="105" t="s">
        <v>513</v>
      </c>
      <c r="V10" s="105" t="s">
        <v>513</v>
      </c>
      <c r="W10" s="105" t="s">
        <v>513</v>
      </c>
      <c r="X10" s="105" t="s">
        <v>513</v>
      </c>
      <c r="Y10" s="105" t="s">
        <v>513</v>
      </c>
      <c r="Z10" s="105" t="s">
        <v>516</v>
      </c>
      <c r="AA10" s="105" t="s">
        <v>515</v>
      </c>
      <c r="AB10" s="105" t="s">
        <v>513</v>
      </c>
    </row>
    <row r="11" spans="1:28" ht="27" customHeight="1" x14ac:dyDescent="0.2">
      <c r="B11" s="331" t="s">
        <v>196</v>
      </c>
      <c r="C11" s="332"/>
      <c r="D11" s="107" t="s">
        <v>590</v>
      </c>
      <c r="E11" s="107" t="s">
        <v>591</v>
      </c>
      <c r="F11" s="107" t="s">
        <v>592</v>
      </c>
      <c r="G11" s="107" t="s">
        <v>513</v>
      </c>
      <c r="H11" s="107" t="s">
        <v>513</v>
      </c>
      <c r="I11" s="107" t="s">
        <v>593</v>
      </c>
      <c r="J11" s="107" t="s">
        <v>594</v>
      </c>
      <c r="K11" s="107" t="s">
        <v>513</v>
      </c>
      <c r="L11" s="107" t="s">
        <v>513</v>
      </c>
      <c r="M11" s="107" t="s">
        <v>595</v>
      </c>
      <c r="N11" s="107" t="s">
        <v>595</v>
      </c>
      <c r="O11" s="107" t="s">
        <v>596</v>
      </c>
      <c r="P11" s="107" t="s">
        <v>597</v>
      </c>
      <c r="Q11" s="107" t="s">
        <v>598</v>
      </c>
      <c r="R11" s="105" t="s">
        <v>517</v>
      </c>
      <c r="S11" s="105" t="s">
        <v>518</v>
      </c>
      <c r="T11" s="105" t="s">
        <v>519</v>
      </c>
      <c r="U11" s="105" t="s">
        <v>520</v>
      </c>
      <c r="V11" s="105" t="s">
        <v>521</v>
      </c>
      <c r="W11" s="105" t="s">
        <v>522</v>
      </c>
      <c r="X11" s="105" t="s">
        <v>513</v>
      </c>
      <c r="Y11" s="105" t="s">
        <v>513</v>
      </c>
      <c r="Z11" s="105" t="s">
        <v>513</v>
      </c>
      <c r="AA11" s="105" t="s">
        <v>523</v>
      </c>
      <c r="AB11" s="105" t="s">
        <v>524</v>
      </c>
    </row>
    <row r="12" spans="1:28" ht="27" customHeight="1" x14ac:dyDescent="0.2">
      <c r="B12" s="333" t="s">
        <v>44</v>
      </c>
      <c r="C12" s="334"/>
      <c r="D12" s="104" t="s">
        <v>599</v>
      </c>
      <c r="E12" s="104" t="s">
        <v>600</v>
      </c>
      <c r="F12" s="104" t="s">
        <v>601</v>
      </c>
      <c r="G12" s="104" t="s">
        <v>602</v>
      </c>
      <c r="H12" s="104" t="s">
        <v>600</v>
      </c>
      <c r="I12" s="104" t="s">
        <v>603</v>
      </c>
      <c r="J12" s="104" t="s">
        <v>604</v>
      </c>
      <c r="K12" s="104" t="s">
        <v>605</v>
      </c>
      <c r="L12" s="104" t="s">
        <v>606</v>
      </c>
      <c r="M12" s="104" t="s">
        <v>607</v>
      </c>
      <c r="N12" s="104" t="s">
        <v>608</v>
      </c>
      <c r="O12" s="104"/>
      <c r="P12" s="104"/>
      <c r="Q12" s="104"/>
      <c r="R12" s="109" t="s">
        <v>525</v>
      </c>
      <c r="S12" s="109" t="s">
        <v>526</v>
      </c>
      <c r="T12" s="109" t="s">
        <v>527</v>
      </c>
      <c r="U12" s="109" t="s">
        <v>528</v>
      </c>
      <c r="V12" s="109" t="s">
        <v>529</v>
      </c>
      <c r="W12" s="109" t="s">
        <v>530</v>
      </c>
      <c r="X12" s="109" t="s">
        <v>531</v>
      </c>
      <c r="Y12" s="109" t="s">
        <v>532</v>
      </c>
      <c r="Z12" s="109" t="s">
        <v>533</v>
      </c>
      <c r="AA12" s="109" t="s">
        <v>534</v>
      </c>
      <c r="AB12" s="109" t="s">
        <v>535</v>
      </c>
    </row>
    <row r="13" spans="1:28" ht="18.75" customHeight="1" x14ac:dyDescent="0.2">
      <c r="B13" s="335" t="s">
        <v>25</v>
      </c>
      <c r="C13" s="104" t="s">
        <v>55</v>
      </c>
      <c r="D13" s="109" t="s">
        <v>539</v>
      </c>
      <c r="E13" s="109" t="s">
        <v>539</v>
      </c>
      <c r="F13" s="109" t="s">
        <v>539</v>
      </c>
      <c r="G13" s="109" t="s">
        <v>539</v>
      </c>
      <c r="H13" s="109" t="s">
        <v>539</v>
      </c>
      <c r="I13" s="109" t="s">
        <v>539</v>
      </c>
      <c r="J13" s="109" t="s">
        <v>539</v>
      </c>
      <c r="K13" s="109" t="s">
        <v>539</v>
      </c>
      <c r="L13" s="109" t="s">
        <v>539</v>
      </c>
      <c r="M13" s="109" t="s">
        <v>539</v>
      </c>
      <c r="N13" s="109" t="s">
        <v>539</v>
      </c>
      <c r="O13" s="109" t="s">
        <v>539</v>
      </c>
      <c r="P13" s="109" t="s">
        <v>539</v>
      </c>
      <c r="Q13" s="109" t="s">
        <v>539</v>
      </c>
      <c r="R13" s="109">
        <v>0.47</v>
      </c>
      <c r="S13" s="109">
        <v>0.37</v>
      </c>
      <c r="T13" s="109">
        <v>0.08</v>
      </c>
      <c r="U13" s="109">
        <v>0.44</v>
      </c>
      <c r="V13" s="109">
        <v>0.24</v>
      </c>
      <c r="W13" s="109">
        <v>0.73</v>
      </c>
      <c r="X13" s="109">
        <v>6.97</v>
      </c>
      <c r="Y13" s="109">
        <v>7.14</v>
      </c>
      <c r="Z13" s="109">
        <v>14.29</v>
      </c>
      <c r="AA13" s="109">
        <v>18.440000000000001</v>
      </c>
      <c r="AB13" s="109">
        <v>11.24</v>
      </c>
    </row>
    <row r="14" spans="1:28" ht="18.75" customHeight="1" x14ac:dyDescent="0.2">
      <c r="B14" s="336"/>
      <c r="C14" s="104" t="s">
        <v>58</v>
      </c>
      <c r="D14" s="109" t="s">
        <v>539</v>
      </c>
      <c r="E14" s="109" t="s">
        <v>539</v>
      </c>
      <c r="F14" s="109" t="s">
        <v>539</v>
      </c>
      <c r="G14" s="109" t="s">
        <v>539</v>
      </c>
      <c r="H14" s="109" t="s">
        <v>539</v>
      </c>
      <c r="I14" s="109" t="s">
        <v>539</v>
      </c>
      <c r="J14" s="109" t="s">
        <v>539</v>
      </c>
      <c r="K14" s="109" t="s">
        <v>539</v>
      </c>
      <c r="L14" s="109" t="s">
        <v>539</v>
      </c>
      <c r="M14" s="109" t="s">
        <v>539</v>
      </c>
      <c r="N14" s="109" t="s">
        <v>539</v>
      </c>
      <c r="O14" s="109" t="s">
        <v>539</v>
      </c>
      <c r="P14" s="109" t="s">
        <v>539</v>
      </c>
      <c r="Q14" s="109" t="s">
        <v>539</v>
      </c>
      <c r="R14" s="109">
        <v>1.06</v>
      </c>
      <c r="S14" s="109">
        <v>-0.01</v>
      </c>
      <c r="T14" s="109">
        <v>-0.12</v>
      </c>
      <c r="U14" s="109">
        <v>0.36</v>
      </c>
      <c r="V14" s="109">
        <v>-0.04</v>
      </c>
      <c r="W14" s="109">
        <v>1.08</v>
      </c>
      <c r="X14" s="109">
        <v>7.15</v>
      </c>
      <c r="Y14" s="109">
        <v>7.18</v>
      </c>
      <c r="Z14" s="109">
        <v>14.31</v>
      </c>
      <c r="AA14" s="109">
        <v>18.41</v>
      </c>
      <c r="AB14" s="109">
        <v>10.99</v>
      </c>
    </row>
    <row r="15" spans="1:28" ht="18.75" customHeight="1" x14ac:dyDescent="0.2">
      <c r="B15" s="336"/>
      <c r="C15" s="104" t="s">
        <v>198</v>
      </c>
      <c r="D15" s="109" t="s">
        <v>539</v>
      </c>
      <c r="E15" s="109" t="s">
        <v>539</v>
      </c>
      <c r="F15" s="109" t="s">
        <v>539</v>
      </c>
      <c r="G15" s="109" t="s">
        <v>539</v>
      </c>
      <c r="H15" s="109" t="s">
        <v>539</v>
      </c>
      <c r="I15" s="109" t="s">
        <v>539</v>
      </c>
      <c r="J15" s="109" t="s">
        <v>539</v>
      </c>
      <c r="K15" s="109" t="s">
        <v>539</v>
      </c>
      <c r="L15" s="109" t="s">
        <v>539</v>
      </c>
      <c r="M15" s="109" t="s">
        <v>539</v>
      </c>
      <c r="N15" s="109" t="s">
        <v>539</v>
      </c>
      <c r="O15" s="109" t="s">
        <v>539</v>
      </c>
      <c r="P15" s="109" t="s">
        <v>539</v>
      </c>
      <c r="Q15" s="109" t="s">
        <v>539</v>
      </c>
      <c r="R15" s="109">
        <v>1.59</v>
      </c>
      <c r="S15" s="109">
        <v>0.84</v>
      </c>
      <c r="T15" s="109">
        <v>0.13</v>
      </c>
      <c r="U15" s="109">
        <v>0.52</v>
      </c>
      <c r="V15" s="109">
        <v>0.35</v>
      </c>
      <c r="W15" s="109">
        <v>2.3199999999999998</v>
      </c>
      <c r="X15" s="109">
        <v>7.33</v>
      </c>
      <c r="Y15" s="109">
        <v>7.34</v>
      </c>
      <c r="Z15" s="109">
        <v>14.23</v>
      </c>
      <c r="AA15" s="109">
        <v>18.05</v>
      </c>
      <c r="AB15" s="109">
        <v>11.07</v>
      </c>
    </row>
    <row r="16" spans="1:28" ht="18.75" customHeight="1" x14ac:dyDescent="0.2">
      <c r="B16" s="336"/>
      <c r="C16" s="104" t="s">
        <v>61</v>
      </c>
      <c r="D16" s="109" t="s">
        <v>539</v>
      </c>
      <c r="E16" s="109" t="s">
        <v>539</v>
      </c>
      <c r="F16" s="109" t="s">
        <v>539</v>
      </c>
      <c r="G16" s="109" t="s">
        <v>539</v>
      </c>
      <c r="H16" s="109" t="s">
        <v>539</v>
      </c>
      <c r="I16" s="109" t="s">
        <v>539</v>
      </c>
      <c r="J16" s="109" t="s">
        <v>539</v>
      </c>
      <c r="K16" s="109" t="s">
        <v>539</v>
      </c>
      <c r="L16" s="109" t="s">
        <v>539</v>
      </c>
      <c r="M16" s="109" t="s">
        <v>539</v>
      </c>
      <c r="N16" s="109" t="s">
        <v>539</v>
      </c>
      <c r="O16" s="109" t="s">
        <v>539</v>
      </c>
      <c r="P16" s="109" t="s">
        <v>539</v>
      </c>
      <c r="Q16" s="109" t="s">
        <v>539</v>
      </c>
      <c r="R16" s="109">
        <v>1.76</v>
      </c>
      <c r="S16" s="109">
        <v>1</v>
      </c>
      <c r="T16" s="109">
        <v>0.27</v>
      </c>
      <c r="U16" s="109">
        <v>0.61</v>
      </c>
      <c r="V16" s="109">
        <v>0.64</v>
      </c>
      <c r="W16" s="109">
        <v>2.48</v>
      </c>
      <c r="X16" s="109">
        <v>7.39</v>
      </c>
      <c r="Y16" s="109">
        <v>7.05</v>
      </c>
      <c r="Z16" s="109">
        <v>14.21</v>
      </c>
      <c r="AA16" s="109">
        <v>18.66</v>
      </c>
      <c r="AB16" s="109">
        <v>11.07</v>
      </c>
    </row>
    <row r="17" spans="2:28" ht="18.75" customHeight="1" x14ac:dyDescent="0.2">
      <c r="B17" s="337" t="s">
        <v>45</v>
      </c>
      <c r="C17" s="104" t="s">
        <v>60</v>
      </c>
      <c r="D17" s="109" t="s">
        <v>539</v>
      </c>
      <c r="E17" s="109" t="s">
        <v>539</v>
      </c>
      <c r="F17" s="109" t="s">
        <v>539</v>
      </c>
      <c r="G17" s="109" t="s">
        <v>539</v>
      </c>
      <c r="H17" s="109" t="s">
        <v>539</v>
      </c>
      <c r="I17" s="109" t="s">
        <v>539</v>
      </c>
      <c r="J17" s="109" t="s">
        <v>539</v>
      </c>
      <c r="K17" s="109" t="s">
        <v>539</v>
      </c>
      <c r="L17" s="109" t="s">
        <v>539</v>
      </c>
      <c r="M17" s="109" t="s">
        <v>539</v>
      </c>
      <c r="N17" s="109" t="s">
        <v>539</v>
      </c>
      <c r="O17" s="109" t="s">
        <v>539</v>
      </c>
      <c r="P17" s="109" t="s">
        <v>539</v>
      </c>
      <c r="Q17" s="109" t="s">
        <v>539</v>
      </c>
      <c r="R17" s="109">
        <v>1.77</v>
      </c>
      <c r="S17" s="109">
        <v>0.85</v>
      </c>
      <c r="T17" s="109">
        <v>0.13</v>
      </c>
      <c r="U17" s="109">
        <v>0.49</v>
      </c>
      <c r="V17" s="109">
        <v>0.33</v>
      </c>
      <c r="W17" s="109">
        <v>2.38</v>
      </c>
      <c r="X17" s="109">
        <v>7.3</v>
      </c>
      <c r="Y17" s="109">
        <v>6.18</v>
      </c>
      <c r="Z17" s="109">
        <v>14.18</v>
      </c>
      <c r="AA17" s="109">
        <v>19.11</v>
      </c>
      <c r="AB17" s="109">
        <v>11.17</v>
      </c>
    </row>
    <row r="18" spans="2:28" ht="18.75" customHeight="1" x14ac:dyDescent="0.2">
      <c r="B18" s="337"/>
      <c r="C18" s="104" t="s">
        <v>156</v>
      </c>
      <c r="D18" s="109">
        <v>-1.43</v>
      </c>
      <c r="E18" s="109">
        <v>-1.1399999999999999</v>
      </c>
      <c r="F18" s="109">
        <v>-3.81</v>
      </c>
      <c r="G18" s="109">
        <v>1.55</v>
      </c>
      <c r="H18" s="109">
        <v>2.08</v>
      </c>
      <c r="I18" s="109">
        <v>17.100000000000001</v>
      </c>
      <c r="J18" s="109">
        <v>0.63</v>
      </c>
      <c r="K18" s="109">
        <v>0.54</v>
      </c>
      <c r="L18" s="109">
        <v>1.63</v>
      </c>
      <c r="M18" s="109">
        <v>5.76</v>
      </c>
      <c r="N18" s="109">
        <v>3.64</v>
      </c>
      <c r="O18" s="109">
        <v>3.64</v>
      </c>
      <c r="P18" s="109">
        <v>10.67</v>
      </c>
      <c r="Q18" s="109">
        <v>8.98</v>
      </c>
      <c r="R18" s="109">
        <v>1.6</v>
      </c>
      <c r="S18" s="109">
        <v>-0.53</v>
      </c>
      <c r="T18" s="109">
        <v>-1.66</v>
      </c>
      <c r="U18" s="109">
        <v>-1.34</v>
      </c>
      <c r="V18" s="109">
        <v>-0.38</v>
      </c>
      <c r="W18" s="109">
        <v>1.98</v>
      </c>
      <c r="X18" s="109">
        <v>7.41</v>
      </c>
      <c r="Y18" s="109">
        <v>5.81</v>
      </c>
      <c r="Z18" s="109">
        <v>14.2</v>
      </c>
      <c r="AA18" s="109">
        <v>19.09</v>
      </c>
      <c r="AB18" s="109">
        <v>11.16</v>
      </c>
    </row>
    <row r="19" spans="2:28" ht="18.75" customHeight="1" x14ac:dyDescent="0.2">
      <c r="B19" s="337"/>
      <c r="C19" s="82" t="s">
        <v>221</v>
      </c>
      <c r="D19" s="109">
        <v>-1.17</v>
      </c>
      <c r="E19" s="109">
        <v>-0.94</v>
      </c>
      <c r="F19" s="109">
        <v>-3.92</v>
      </c>
      <c r="G19" s="109">
        <v>1.82</v>
      </c>
      <c r="H19" s="109">
        <v>2.23</v>
      </c>
      <c r="I19" s="109">
        <v>17</v>
      </c>
      <c r="J19" s="109">
        <v>1.1000000000000001</v>
      </c>
      <c r="K19" s="109">
        <v>1.01</v>
      </c>
      <c r="L19" s="109">
        <v>1.98</v>
      </c>
      <c r="M19" s="109">
        <v>5.92</v>
      </c>
      <c r="N19" s="109">
        <v>3.82</v>
      </c>
      <c r="O19" s="109">
        <v>3.83</v>
      </c>
      <c r="P19" s="109">
        <v>10.83</v>
      </c>
      <c r="Q19" s="109">
        <v>9.08</v>
      </c>
      <c r="R19" s="109">
        <v>1.1000000000000001</v>
      </c>
      <c r="S19" s="109">
        <v>-0.82</v>
      </c>
      <c r="T19" s="109">
        <v>-2.09</v>
      </c>
      <c r="U19" s="109">
        <v>-1.61</v>
      </c>
      <c r="V19" s="109">
        <v>-0.98</v>
      </c>
      <c r="W19" s="109">
        <v>1.63</v>
      </c>
      <c r="X19" s="109">
        <v>7.35</v>
      </c>
      <c r="Y19" s="109">
        <v>5.3</v>
      </c>
      <c r="Z19" s="109">
        <v>14.19</v>
      </c>
      <c r="AA19" s="109">
        <v>19.23</v>
      </c>
      <c r="AB19" s="109">
        <v>11.3</v>
      </c>
    </row>
    <row r="20" spans="2:28" ht="18.75" customHeight="1" x14ac:dyDescent="0.2">
      <c r="B20" s="337"/>
      <c r="C20" s="82" t="s">
        <v>247</v>
      </c>
      <c r="D20" s="109">
        <v>-0.18</v>
      </c>
      <c r="E20" s="109">
        <v>-1</v>
      </c>
      <c r="F20" s="109">
        <v>-2.94</v>
      </c>
      <c r="G20" s="109">
        <v>2.0499999999999998</v>
      </c>
      <c r="H20" s="109">
        <v>2.5</v>
      </c>
      <c r="I20" s="109">
        <v>16.73</v>
      </c>
      <c r="J20" s="109">
        <v>1.44</v>
      </c>
      <c r="K20" s="109">
        <v>1.35</v>
      </c>
      <c r="L20" s="109">
        <v>2.21</v>
      </c>
      <c r="M20" s="109">
        <v>6.36</v>
      </c>
      <c r="N20" s="109">
        <v>5</v>
      </c>
      <c r="O20" s="109">
        <v>3.84</v>
      </c>
      <c r="P20" s="109">
        <v>10.8</v>
      </c>
      <c r="Q20" s="109">
        <v>8.9499999999999993</v>
      </c>
      <c r="R20" s="109">
        <v>1.54</v>
      </c>
      <c r="S20" s="109">
        <v>0.54</v>
      </c>
      <c r="T20" s="109">
        <v>-0.17</v>
      </c>
      <c r="U20" s="109">
        <v>0.37</v>
      </c>
      <c r="V20" s="109">
        <v>0.24</v>
      </c>
      <c r="W20" s="109">
        <v>1.94</v>
      </c>
      <c r="X20" s="109">
        <v>7.45</v>
      </c>
      <c r="Y20" s="109">
        <v>5.2</v>
      </c>
      <c r="Z20" s="109">
        <v>14.24</v>
      </c>
      <c r="AA20" s="109">
        <v>22.8</v>
      </c>
      <c r="AB20" s="109">
        <v>11.72</v>
      </c>
    </row>
    <row r="21" spans="2:28" ht="18.75" customHeight="1" x14ac:dyDescent="0.2">
      <c r="B21" s="337"/>
      <c r="C21" s="82" t="s">
        <v>338</v>
      </c>
      <c r="D21" s="109">
        <v>-0.03</v>
      </c>
      <c r="E21" s="109">
        <v>-0.95</v>
      </c>
      <c r="F21" s="109">
        <v>-2.93</v>
      </c>
      <c r="G21" s="109">
        <v>2.27</v>
      </c>
      <c r="H21" s="109">
        <v>2.63</v>
      </c>
      <c r="I21" s="109">
        <v>16.61</v>
      </c>
      <c r="J21" s="109">
        <v>1.76</v>
      </c>
      <c r="K21" s="109">
        <v>1.77</v>
      </c>
      <c r="L21" s="109">
        <v>2.52</v>
      </c>
      <c r="M21" s="109">
        <v>6.41</v>
      </c>
      <c r="N21" s="109">
        <v>5.28</v>
      </c>
      <c r="O21" s="109">
        <v>3.84</v>
      </c>
      <c r="P21" s="109">
        <v>10.86</v>
      </c>
      <c r="Q21" s="109">
        <v>8.9600000000000009</v>
      </c>
      <c r="R21" s="109">
        <v>1.2</v>
      </c>
      <c r="S21" s="109">
        <v>0.98</v>
      </c>
      <c r="T21" s="109">
        <v>0.14000000000000001</v>
      </c>
      <c r="U21" s="109">
        <v>0.67</v>
      </c>
      <c r="V21" s="109">
        <v>0.59</v>
      </c>
      <c r="W21" s="109">
        <v>2.52</v>
      </c>
      <c r="X21" s="109">
        <v>7.36</v>
      </c>
      <c r="Y21" s="109">
        <v>5.0599999999999996</v>
      </c>
      <c r="Z21" s="109">
        <v>14.17</v>
      </c>
      <c r="AA21" s="109">
        <v>23.95</v>
      </c>
      <c r="AB21" s="109">
        <v>11.75</v>
      </c>
    </row>
    <row r="22" spans="2:28" ht="18.75" customHeight="1" x14ac:dyDescent="0.2">
      <c r="B22" s="338"/>
      <c r="C22" s="82" t="s">
        <v>344</v>
      </c>
      <c r="D22" s="109">
        <v>0</v>
      </c>
      <c r="E22" s="109">
        <v>-0.92</v>
      </c>
      <c r="F22" s="109">
        <v>-2.76</v>
      </c>
      <c r="G22" s="109">
        <v>2.0699999999999998</v>
      </c>
      <c r="H22" s="109">
        <v>2.54</v>
      </c>
      <c r="I22" s="109">
        <v>16.57</v>
      </c>
      <c r="J22" s="109">
        <v>1.77</v>
      </c>
      <c r="K22" s="109">
        <v>1.69</v>
      </c>
      <c r="L22" s="109">
        <v>2.52</v>
      </c>
      <c r="M22" s="109">
        <v>6.28</v>
      </c>
      <c r="N22" s="109">
        <v>4.9800000000000004</v>
      </c>
      <c r="O22" s="109">
        <v>3.82</v>
      </c>
      <c r="P22" s="109">
        <v>10.83</v>
      </c>
      <c r="Q22" s="109">
        <v>9.19</v>
      </c>
      <c r="R22" s="109">
        <v>1.85</v>
      </c>
      <c r="S22" s="109">
        <v>1.03</v>
      </c>
      <c r="T22" s="109">
        <v>0.21</v>
      </c>
      <c r="U22" s="109">
        <v>0.74</v>
      </c>
      <c r="V22" s="109">
        <v>0.49</v>
      </c>
      <c r="W22" s="109">
        <v>2.57</v>
      </c>
      <c r="X22" s="109">
        <v>7.28</v>
      </c>
      <c r="Y22" s="109">
        <v>5.08</v>
      </c>
      <c r="Z22" s="109">
        <v>14.09</v>
      </c>
      <c r="AA22" s="109">
        <v>24.56</v>
      </c>
      <c r="AB22" s="109">
        <v>11.78</v>
      </c>
    </row>
    <row r="23" spans="2:28" x14ac:dyDescent="0.2">
      <c r="B23" s="102"/>
      <c r="C23" s="110" t="s">
        <v>205</v>
      </c>
      <c r="D23" s="339" t="s">
        <v>62</v>
      </c>
      <c r="E23" s="340"/>
      <c r="F23" s="340"/>
      <c r="G23" s="340"/>
      <c r="H23" s="340"/>
      <c r="I23" s="340"/>
      <c r="J23" s="340"/>
      <c r="K23" s="340"/>
      <c r="L23" s="341"/>
      <c r="M23" s="341"/>
      <c r="N23" s="341"/>
      <c r="O23" s="111"/>
    </row>
    <row r="24" spans="2:28" x14ac:dyDescent="0.2">
      <c r="B24" s="102"/>
      <c r="C24" s="102"/>
      <c r="D24" s="342" t="s">
        <v>536</v>
      </c>
      <c r="E24" s="343"/>
      <c r="F24" s="343"/>
      <c r="G24" s="343"/>
      <c r="H24" s="343"/>
      <c r="I24" s="343"/>
      <c r="J24" s="343"/>
      <c r="K24" s="343"/>
      <c r="L24" s="309"/>
      <c r="M24" s="309"/>
      <c r="N24" s="309"/>
    </row>
    <row r="25" spans="2:28" x14ac:dyDescent="0.2">
      <c r="B25" s="102"/>
      <c r="C25" s="102"/>
      <c r="D25" s="342" t="s">
        <v>537</v>
      </c>
      <c r="E25" s="343"/>
      <c r="F25" s="343"/>
      <c r="G25" s="343"/>
      <c r="H25" s="343"/>
      <c r="I25" s="343"/>
      <c r="J25" s="343"/>
      <c r="K25" s="343"/>
      <c r="L25" s="309"/>
      <c r="M25" s="309"/>
      <c r="N25" s="309"/>
    </row>
    <row r="26" spans="2:28" x14ac:dyDescent="0.2">
      <c r="B26" s="102"/>
      <c r="C26" s="102"/>
      <c r="D26" s="344" t="s">
        <v>538</v>
      </c>
      <c r="E26" s="345"/>
      <c r="F26" s="345"/>
      <c r="G26" s="345"/>
      <c r="H26" s="345"/>
      <c r="I26" s="345"/>
      <c r="J26" s="345"/>
      <c r="K26" s="345"/>
      <c r="L26" s="313"/>
      <c r="M26" s="313"/>
      <c r="N26" s="313"/>
    </row>
  </sheetData>
  <sheetProtection insertColumns="0"/>
  <mergeCells count="15">
    <mergeCell ref="B4:C4"/>
    <mergeCell ref="B5:C5"/>
    <mergeCell ref="B6:C6"/>
    <mergeCell ref="B7:C7"/>
    <mergeCell ref="B8:C8"/>
    <mergeCell ref="B17:B22"/>
    <mergeCell ref="D23:N23"/>
    <mergeCell ref="D24:N24"/>
    <mergeCell ref="D25:N25"/>
    <mergeCell ref="D26:N26"/>
    <mergeCell ref="B9:C9"/>
    <mergeCell ref="B10:C10"/>
    <mergeCell ref="B11:C11"/>
    <mergeCell ref="B12:C12"/>
    <mergeCell ref="B13:B16"/>
  </mergeCells>
  <phoneticPr fontId="4"/>
  <pageMargins left="0.70866141732283472" right="0.55118110236220474" top="0.70866141732283472" bottom="0.6692913385826772" header="0.51181102362204722" footer="0.51181102362204722"/>
  <pageSetup paperSize="9" scale="2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3"/>
  <sheetViews>
    <sheetView showGridLines="0" zoomScale="70" zoomScaleNormal="70" zoomScaleSheetLayoutView="90" workbookViewId="0">
      <pane xSplit="1" ySplit="5" topLeftCell="B6" activePane="bottomRight" state="frozen"/>
      <selection pane="topRight" activeCell="B1" sqref="B1"/>
      <selection pane="bottomLeft" activeCell="A8" sqref="A8"/>
      <selection pane="bottomRight" activeCell="B67" sqref="B67"/>
    </sheetView>
  </sheetViews>
  <sheetFormatPr defaultColWidth="9" defaultRowHeight="14.5" x14ac:dyDescent="0.2"/>
  <cols>
    <col min="1" max="1" width="8.6328125" style="101" hidden="1" customWidth="1"/>
    <col min="2" max="2" width="16.6328125" style="101" customWidth="1"/>
    <col min="3" max="3" width="12.81640625" style="101" customWidth="1"/>
    <col min="4" max="4" width="10.36328125" style="101" customWidth="1"/>
    <col min="5" max="8" width="8.81640625" style="101" customWidth="1"/>
    <col min="9" max="12" width="12" style="101" customWidth="1"/>
    <col min="13" max="16384" width="9" style="101"/>
  </cols>
  <sheetData>
    <row r="1" spans="1:18" s="100" customFormat="1" ht="17.5" x14ac:dyDescent="0.2">
      <c r="B1" s="71" t="s">
        <v>465</v>
      </c>
    </row>
    <row r="2" spans="1:18" s="100" customFormat="1" ht="15" thickBot="1" x14ac:dyDescent="0.25">
      <c r="A2" s="118"/>
      <c r="B2" s="343" t="str">
        <f>IF(ｼｰﾄ0!C4="","",ｼｰﾄ0!C3   &amp; (ｼｰﾄ0!C4) )</f>
        <v>神奈川県関東平野南部</v>
      </c>
      <c r="C2" s="343"/>
      <c r="D2" s="74"/>
      <c r="E2" s="119"/>
      <c r="F2" s="119"/>
      <c r="G2" s="119"/>
      <c r="H2" s="119"/>
    </row>
    <row r="3" spans="1:18" ht="48.5" customHeight="1" x14ac:dyDescent="0.2">
      <c r="A3" s="120"/>
      <c r="B3" s="354" t="s">
        <v>615</v>
      </c>
      <c r="C3" s="357" t="s">
        <v>234</v>
      </c>
      <c r="D3" s="121"/>
      <c r="E3" s="360" t="s">
        <v>346</v>
      </c>
      <c r="F3" s="361"/>
      <c r="G3" s="361"/>
      <c r="H3" s="362"/>
      <c r="I3" s="369" t="s">
        <v>616</v>
      </c>
      <c r="J3" s="370"/>
      <c r="K3" s="371" t="s">
        <v>617</v>
      </c>
      <c r="L3" s="372"/>
    </row>
    <row r="4" spans="1:18" ht="37.5" customHeight="1" x14ac:dyDescent="0.2">
      <c r="A4" s="120"/>
      <c r="B4" s="355"/>
      <c r="C4" s="358"/>
      <c r="D4" s="363" t="s">
        <v>339</v>
      </c>
      <c r="E4" s="365" t="s">
        <v>271</v>
      </c>
      <c r="F4" s="367" t="s">
        <v>270</v>
      </c>
      <c r="G4" s="367" t="s">
        <v>148</v>
      </c>
      <c r="H4" s="363" t="s">
        <v>256</v>
      </c>
      <c r="I4" s="122" t="s">
        <v>306</v>
      </c>
      <c r="J4" s="123" t="s">
        <v>307</v>
      </c>
      <c r="K4" s="122" t="s">
        <v>334</v>
      </c>
      <c r="L4" s="124" t="s">
        <v>308</v>
      </c>
    </row>
    <row r="5" spans="1:18" ht="29" customHeight="1" thickBot="1" x14ac:dyDescent="0.25">
      <c r="A5" s="120"/>
      <c r="B5" s="356"/>
      <c r="C5" s="359"/>
      <c r="D5" s="364"/>
      <c r="E5" s="366"/>
      <c r="F5" s="368"/>
      <c r="G5" s="368"/>
      <c r="H5" s="364"/>
      <c r="I5" s="125" t="s">
        <v>309</v>
      </c>
      <c r="J5" s="126" t="s">
        <v>312</v>
      </c>
      <c r="K5" s="127" t="s">
        <v>311</v>
      </c>
      <c r="L5" s="128" t="s">
        <v>310</v>
      </c>
    </row>
    <row r="6" spans="1:18" ht="19.5" customHeight="1" thickTop="1" x14ac:dyDescent="0.2">
      <c r="A6" s="120" t="str">
        <f>IF(COUNTIF(E6:E65,"/")&gt;=1,1,"")</f>
        <v/>
      </c>
      <c r="B6" s="112" t="s">
        <v>542</v>
      </c>
      <c r="C6" s="113">
        <v>171.9</v>
      </c>
      <c r="D6" s="113"/>
      <c r="E6" s="114" t="s">
        <v>539</v>
      </c>
      <c r="F6" s="114" t="s">
        <v>539</v>
      </c>
      <c r="G6" s="114" t="s">
        <v>539</v>
      </c>
      <c r="H6" s="114" t="s">
        <v>539</v>
      </c>
      <c r="I6" s="114"/>
      <c r="J6" s="114"/>
      <c r="K6" s="114" t="s">
        <v>259</v>
      </c>
      <c r="L6" s="114"/>
    </row>
    <row r="7" spans="1:18" ht="19.5" customHeight="1" x14ac:dyDescent="0.2">
      <c r="A7" s="120" t="str">
        <f>IF(COUNTIF(E7:E66,"/")&gt;=1,1,"")</f>
        <v/>
      </c>
      <c r="B7" s="112" t="s">
        <v>476</v>
      </c>
      <c r="C7" s="113">
        <v>132.80000000000001</v>
      </c>
      <c r="D7" s="113">
        <v>1.4</v>
      </c>
      <c r="E7" s="114" t="s">
        <v>539</v>
      </c>
      <c r="F7" s="114" t="s">
        <v>539</v>
      </c>
      <c r="G7" s="114" t="s">
        <v>539</v>
      </c>
      <c r="H7" s="114" t="s">
        <v>539</v>
      </c>
      <c r="I7" s="114"/>
      <c r="J7" s="114"/>
      <c r="K7" s="114" t="s">
        <v>259</v>
      </c>
      <c r="L7" s="114"/>
    </row>
    <row r="8" spans="1:18" ht="19.5" hidden="1" customHeight="1" x14ac:dyDescent="0.2">
      <c r="A8" s="120">
        <f>IF(COUNTIF(E7:E66,"-")&gt;=1,2,"")</f>
        <v>2</v>
      </c>
      <c r="B8" s="112"/>
      <c r="C8" s="113"/>
      <c r="D8" s="113"/>
      <c r="E8" s="114"/>
      <c r="F8" s="114"/>
      <c r="G8" s="114"/>
      <c r="H8" s="114"/>
      <c r="I8" s="115"/>
      <c r="J8" s="116"/>
      <c r="K8" s="116"/>
      <c r="L8" s="116"/>
    </row>
    <row r="9" spans="1:18" ht="19.5" hidden="1" customHeight="1" x14ac:dyDescent="0.2">
      <c r="A9" s="120" t="str">
        <f>IF(COUNTIF(E7:E66,"#")&gt;=1,4,"")</f>
        <v/>
      </c>
      <c r="B9" s="112"/>
      <c r="C9" s="113"/>
      <c r="D9" s="113"/>
      <c r="E9" s="114"/>
      <c r="F9" s="114"/>
      <c r="G9" s="114"/>
      <c r="H9" s="114"/>
      <c r="I9" s="115"/>
      <c r="J9" s="116"/>
      <c r="K9" s="116"/>
      <c r="L9" s="116"/>
    </row>
    <row r="10" spans="1:18" ht="19.5" hidden="1" customHeight="1" x14ac:dyDescent="0.2">
      <c r="A10" s="120"/>
      <c r="B10" s="112"/>
      <c r="C10" s="113"/>
      <c r="D10" s="113"/>
      <c r="E10" s="114"/>
      <c r="F10" s="114"/>
      <c r="G10" s="114"/>
      <c r="H10" s="114"/>
      <c r="I10" s="115"/>
      <c r="J10" s="116"/>
      <c r="K10" s="116"/>
      <c r="L10" s="116"/>
    </row>
    <row r="11" spans="1:18" ht="19.5" hidden="1" customHeight="1" x14ac:dyDescent="0.2">
      <c r="A11" s="120">
        <f>IF(COUNTIF(F7:F66,"-")&gt;=1,2,"")</f>
        <v>2</v>
      </c>
      <c r="B11" s="112"/>
      <c r="C11" s="113"/>
      <c r="D11" s="113"/>
      <c r="E11" s="114"/>
      <c r="F11" s="114"/>
      <c r="G11" s="114"/>
      <c r="H11" s="114"/>
      <c r="I11" s="115"/>
      <c r="J11" s="116"/>
      <c r="K11" s="116"/>
      <c r="L11" s="116"/>
    </row>
    <row r="12" spans="1:18" ht="19.5" hidden="1" customHeight="1" x14ac:dyDescent="0.2">
      <c r="A12" s="120" t="str">
        <f>IF(COUNTIF(F7:F66,"/")&gt;=1,1,"")</f>
        <v/>
      </c>
      <c r="B12" s="112"/>
      <c r="C12" s="113"/>
      <c r="D12" s="113"/>
      <c r="E12" s="114"/>
      <c r="F12" s="114"/>
      <c r="G12" s="114"/>
      <c r="H12" s="114"/>
      <c r="I12" s="115"/>
      <c r="J12" s="116"/>
      <c r="K12" s="116"/>
      <c r="L12" s="116"/>
      <c r="R12" s="101" t="s">
        <v>464</v>
      </c>
    </row>
    <row r="13" spans="1:18" ht="19.5" hidden="1" customHeight="1" x14ac:dyDescent="0.2">
      <c r="A13" s="120" t="str">
        <f>IF(COUNTIF(F7:F66,"#")&gt;=1,4,"")</f>
        <v/>
      </c>
      <c r="B13" s="112"/>
      <c r="C13" s="113"/>
      <c r="D13" s="113"/>
      <c r="E13" s="114"/>
      <c r="F13" s="114"/>
      <c r="G13" s="114"/>
      <c r="H13" s="114"/>
      <c r="I13" s="115"/>
      <c r="J13" s="116"/>
      <c r="K13" s="116"/>
      <c r="L13" s="116"/>
    </row>
    <row r="14" spans="1:18" ht="19.5" hidden="1" customHeight="1" x14ac:dyDescent="0.2">
      <c r="A14" s="120"/>
      <c r="B14" s="112"/>
      <c r="C14" s="113"/>
      <c r="D14" s="113"/>
      <c r="E14" s="114"/>
      <c r="F14" s="114"/>
      <c r="G14" s="114"/>
      <c r="H14" s="114"/>
      <c r="I14" s="115"/>
      <c r="J14" s="116"/>
      <c r="K14" s="116"/>
      <c r="L14" s="116"/>
    </row>
    <row r="15" spans="1:18" ht="19.5" hidden="1" customHeight="1" x14ac:dyDescent="0.2">
      <c r="A15" s="120" t="str">
        <f>IF(COUNTIF(G7:G66,"/")&gt;=1,1,"")</f>
        <v/>
      </c>
      <c r="B15" s="112"/>
      <c r="C15" s="113"/>
      <c r="D15" s="113"/>
      <c r="E15" s="114"/>
      <c r="F15" s="114"/>
      <c r="G15" s="114"/>
      <c r="H15" s="114"/>
      <c r="I15" s="115"/>
      <c r="J15" s="116"/>
      <c r="K15" s="116"/>
      <c r="L15" s="116"/>
    </row>
    <row r="16" spans="1:18" ht="19.5" hidden="1" customHeight="1" x14ac:dyDescent="0.2">
      <c r="A16" s="120">
        <f>IF(COUNTIF(G7:G66,"-")&gt;=1,2,"")</f>
        <v>2</v>
      </c>
      <c r="B16" s="112"/>
      <c r="C16" s="113"/>
      <c r="D16" s="113"/>
      <c r="E16" s="114"/>
      <c r="F16" s="114"/>
      <c r="G16" s="114"/>
      <c r="H16" s="114"/>
      <c r="I16" s="115"/>
      <c r="J16" s="116"/>
      <c r="K16" s="116"/>
      <c r="L16" s="116"/>
    </row>
    <row r="17" spans="1:12" ht="19.5" hidden="1" customHeight="1" x14ac:dyDescent="0.2">
      <c r="A17" s="120" t="str">
        <f>IF(COUNTIF(G7:G66,"#")&gt;=1,4,"")</f>
        <v/>
      </c>
      <c r="B17" s="112"/>
      <c r="C17" s="113"/>
      <c r="D17" s="113"/>
      <c r="E17" s="114"/>
      <c r="F17" s="114"/>
      <c r="G17" s="114"/>
      <c r="H17" s="114"/>
      <c r="I17" s="115"/>
      <c r="J17" s="116"/>
      <c r="K17" s="116"/>
      <c r="L17" s="116"/>
    </row>
    <row r="18" spans="1:12" ht="19.5" hidden="1" customHeight="1" x14ac:dyDescent="0.2">
      <c r="A18" s="120"/>
      <c r="B18" s="112"/>
      <c r="C18" s="113"/>
      <c r="D18" s="113"/>
      <c r="E18" s="114"/>
      <c r="F18" s="114"/>
      <c r="G18" s="114"/>
      <c r="H18" s="114"/>
      <c r="I18" s="115"/>
      <c r="J18" s="116"/>
      <c r="K18" s="116"/>
      <c r="L18" s="116"/>
    </row>
    <row r="19" spans="1:12" ht="19.5" hidden="1" customHeight="1" x14ac:dyDescent="0.2">
      <c r="A19" s="120" t="str">
        <f>IF(COUNTIF(H7:H66,"/")&gt;=1,1,"")</f>
        <v/>
      </c>
      <c r="B19" s="112"/>
      <c r="C19" s="113"/>
      <c r="D19" s="113"/>
      <c r="E19" s="114"/>
      <c r="F19" s="114"/>
      <c r="G19" s="114"/>
      <c r="H19" s="114"/>
      <c r="I19" s="115"/>
      <c r="J19" s="116"/>
      <c r="K19" s="116"/>
      <c r="L19" s="116"/>
    </row>
    <row r="20" spans="1:12" ht="19.5" hidden="1" customHeight="1" x14ac:dyDescent="0.2">
      <c r="A20" s="120">
        <f>IF(COUNTIF(H7:H66,"-")&gt;=1,2,"")</f>
        <v>2</v>
      </c>
      <c r="B20" s="112"/>
      <c r="C20" s="113"/>
      <c r="D20" s="113"/>
      <c r="E20" s="114"/>
      <c r="F20" s="114"/>
      <c r="G20" s="114"/>
      <c r="H20" s="114"/>
      <c r="I20" s="115"/>
      <c r="J20" s="116"/>
      <c r="K20" s="116"/>
      <c r="L20" s="116"/>
    </row>
    <row r="21" spans="1:12" ht="19.5" hidden="1" customHeight="1" x14ac:dyDescent="0.2">
      <c r="A21" s="120" t="str">
        <f>IF(COUNTIF(H7:H66,"#")&gt;=1,4,"")</f>
        <v/>
      </c>
      <c r="B21" s="112"/>
      <c r="C21" s="113"/>
      <c r="D21" s="113"/>
      <c r="E21" s="114"/>
      <c r="F21" s="114"/>
      <c r="G21" s="114"/>
      <c r="H21" s="114"/>
      <c r="I21" s="115"/>
      <c r="J21" s="116"/>
      <c r="K21" s="116"/>
      <c r="L21" s="116"/>
    </row>
    <row r="22" spans="1:12" ht="19.5" hidden="1" customHeight="1" x14ac:dyDescent="0.2">
      <c r="B22" s="112"/>
      <c r="C22" s="113"/>
      <c r="D22" s="113"/>
      <c r="E22" s="114"/>
      <c r="F22" s="114"/>
      <c r="G22" s="114"/>
      <c r="H22" s="114"/>
      <c r="I22" s="115"/>
      <c r="J22" s="116"/>
      <c r="K22" s="116"/>
      <c r="L22" s="116"/>
    </row>
    <row r="23" spans="1:12" ht="19.5" hidden="1" customHeight="1" x14ac:dyDescent="0.2">
      <c r="B23" s="112"/>
      <c r="C23" s="113"/>
      <c r="D23" s="113"/>
      <c r="E23" s="114"/>
      <c r="F23" s="114"/>
      <c r="G23" s="114"/>
      <c r="H23" s="114"/>
      <c r="I23" s="115"/>
      <c r="J23" s="116"/>
      <c r="K23" s="116"/>
      <c r="L23" s="116"/>
    </row>
    <row r="24" spans="1:12" ht="19.5" hidden="1" customHeight="1" x14ac:dyDescent="0.2">
      <c r="B24" s="112"/>
      <c r="C24" s="113"/>
      <c r="D24" s="113"/>
      <c r="E24" s="114"/>
      <c r="F24" s="114"/>
      <c r="G24" s="114"/>
      <c r="H24" s="114"/>
      <c r="I24" s="115"/>
      <c r="J24" s="116"/>
      <c r="K24" s="116"/>
      <c r="L24" s="116"/>
    </row>
    <row r="25" spans="1:12" ht="19.5" hidden="1" customHeight="1" x14ac:dyDescent="0.2">
      <c r="B25" s="112"/>
      <c r="C25" s="113"/>
      <c r="D25" s="113"/>
      <c r="E25" s="114"/>
      <c r="F25" s="114"/>
      <c r="G25" s="114"/>
      <c r="H25" s="114"/>
      <c r="I25" s="115"/>
      <c r="J25" s="116"/>
      <c r="K25" s="116"/>
      <c r="L25" s="116"/>
    </row>
    <row r="26" spans="1:12" ht="19.5" hidden="1" customHeight="1" x14ac:dyDescent="0.2">
      <c r="B26" s="112"/>
      <c r="C26" s="113"/>
      <c r="D26" s="113"/>
      <c r="E26" s="114"/>
      <c r="F26" s="114"/>
      <c r="G26" s="114"/>
      <c r="H26" s="114"/>
      <c r="I26" s="115"/>
      <c r="J26" s="116"/>
      <c r="K26" s="116"/>
      <c r="L26" s="116"/>
    </row>
    <row r="27" spans="1:12" ht="19.5" hidden="1" customHeight="1" x14ac:dyDescent="0.2">
      <c r="B27" s="112"/>
      <c r="C27" s="113"/>
      <c r="D27" s="113"/>
      <c r="E27" s="114"/>
      <c r="F27" s="114"/>
      <c r="G27" s="114"/>
      <c r="H27" s="114"/>
      <c r="I27" s="115"/>
      <c r="J27" s="116"/>
      <c r="K27" s="116"/>
      <c r="L27" s="116"/>
    </row>
    <row r="28" spans="1:12" ht="19.5" hidden="1" customHeight="1" x14ac:dyDescent="0.2">
      <c r="B28" s="112"/>
      <c r="C28" s="113"/>
      <c r="D28" s="113"/>
      <c r="E28" s="114"/>
      <c r="F28" s="114"/>
      <c r="G28" s="114"/>
      <c r="H28" s="114"/>
      <c r="I28" s="115"/>
      <c r="J28" s="116"/>
      <c r="K28" s="116"/>
      <c r="L28" s="116"/>
    </row>
    <row r="29" spans="1:12" ht="19.5" hidden="1" customHeight="1" x14ac:dyDescent="0.2">
      <c r="B29" s="112"/>
      <c r="C29" s="113"/>
      <c r="D29" s="113"/>
      <c r="E29" s="114"/>
      <c r="F29" s="114"/>
      <c r="G29" s="114"/>
      <c r="H29" s="114"/>
      <c r="I29" s="115"/>
      <c r="J29" s="116"/>
      <c r="K29" s="116"/>
      <c r="L29" s="116"/>
    </row>
    <row r="30" spans="1:12" ht="19.5" hidden="1" customHeight="1" x14ac:dyDescent="0.2">
      <c r="B30" s="112"/>
      <c r="C30" s="113"/>
      <c r="D30" s="113"/>
      <c r="E30" s="114"/>
      <c r="F30" s="114"/>
      <c r="G30" s="114"/>
      <c r="H30" s="114"/>
      <c r="I30" s="115"/>
      <c r="J30" s="116"/>
      <c r="K30" s="116"/>
      <c r="L30" s="116"/>
    </row>
    <row r="31" spans="1:12" ht="19.5" hidden="1" customHeight="1" x14ac:dyDescent="0.2">
      <c r="B31" s="112"/>
      <c r="C31" s="113"/>
      <c r="D31" s="113"/>
      <c r="E31" s="114"/>
      <c r="F31" s="114"/>
      <c r="G31" s="114"/>
      <c r="H31" s="114"/>
      <c r="I31" s="115"/>
      <c r="J31" s="116"/>
      <c r="K31" s="116"/>
      <c r="L31" s="116"/>
    </row>
    <row r="32" spans="1:12" ht="19.5" hidden="1" customHeight="1" x14ac:dyDescent="0.2">
      <c r="B32" s="112"/>
      <c r="C32" s="113"/>
      <c r="D32" s="113"/>
      <c r="E32" s="114"/>
      <c r="F32" s="114"/>
      <c r="G32" s="114"/>
      <c r="H32" s="114"/>
      <c r="I32" s="115"/>
      <c r="J32" s="116"/>
      <c r="K32" s="116"/>
      <c r="L32" s="116"/>
    </row>
    <row r="33" spans="2:12" ht="19.5" hidden="1" customHeight="1" x14ac:dyDescent="0.2">
      <c r="B33" s="112"/>
      <c r="C33" s="113"/>
      <c r="D33" s="113"/>
      <c r="E33" s="114"/>
      <c r="F33" s="114"/>
      <c r="G33" s="114"/>
      <c r="H33" s="114"/>
      <c r="I33" s="115"/>
      <c r="J33" s="116"/>
      <c r="K33" s="116"/>
      <c r="L33" s="116"/>
    </row>
    <row r="34" spans="2:12" ht="19.5" hidden="1" customHeight="1" x14ac:dyDescent="0.2">
      <c r="B34" s="112"/>
      <c r="C34" s="113"/>
      <c r="D34" s="113"/>
      <c r="E34" s="114"/>
      <c r="F34" s="114"/>
      <c r="G34" s="114"/>
      <c r="H34" s="114"/>
      <c r="I34" s="115"/>
      <c r="J34" s="116"/>
      <c r="K34" s="116"/>
      <c r="L34" s="116"/>
    </row>
    <row r="35" spans="2:12" ht="19.5" hidden="1" customHeight="1" x14ac:dyDescent="0.2">
      <c r="B35" s="112"/>
      <c r="C35" s="113"/>
      <c r="D35" s="113"/>
      <c r="E35" s="114"/>
      <c r="F35" s="114"/>
      <c r="G35" s="114"/>
      <c r="H35" s="114"/>
      <c r="I35" s="115"/>
      <c r="J35" s="116"/>
      <c r="K35" s="116"/>
      <c r="L35" s="116"/>
    </row>
    <row r="36" spans="2:12" ht="19.5" hidden="1" customHeight="1" x14ac:dyDescent="0.2">
      <c r="B36" s="112"/>
      <c r="C36" s="113"/>
      <c r="D36" s="113"/>
      <c r="E36" s="114"/>
      <c r="F36" s="114"/>
      <c r="G36" s="114"/>
      <c r="H36" s="114"/>
      <c r="I36" s="115"/>
      <c r="J36" s="116"/>
      <c r="K36" s="116"/>
      <c r="L36" s="116"/>
    </row>
    <row r="37" spans="2:12" ht="19.5" hidden="1" customHeight="1" x14ac:dyDescent="0.2">
      <c r="B37" s="112"/>
      <c r="C37" s="113"/>
      <c r="D37" s="113"/>
      <c r="E37" s="114"/>
      <c r="F37" s="114"/>
      <c r="G37" s="114"/>
      <c r="H37" s="114"/>
      <c r="I37" s="115"/>
      <c r="J37" s="116"/>
      <c r="K37" s="116"/>
      <c r="L37" s="116"/>
    </row>
    <row r="38" spans="2:12" ht="19.5" hidden="1" customHeight="1" x14ac:dyDescent="0.2">
      <c r="B38" s="112"/>
      <c r="C38" s="113"/>
      <c r="D38" s="113"/>
      <c r="E38" s="114"/>
      <c r="F38" s="114"/>
      <c r="G38" s="114"/>
      <c r="H38" s="114"/>
      <c r="I38" s="115"/>
      <c r="J38" s="116"/>
      <c r="K38" s="116"/>
      <c r="L38" s="116"/>
    </row>
    <row r="39" spans="2:12" ht="19.5" hidden="1" customHeight="1" x14ac:dyDescent="0.2">
      <c r="B39" s="112"/>
      <c r="C39" s="113"/>
      <c r="D39" s="113"/>
      <c r="E39" s="114"/>
      <c r="F39" s="114"/>
      <c r="G39" s="114"/>
      <c r="H39" s="114"/>
      <c r="I39" s="115"/>
      <c r="J39" s="116"/>
      <c r="K39" s="116"/>
      <c r="L39" s="116"/>
    </row>
    <row r="40" spans="2:12" ht="19.5" hidden="1" customHeight="1" x14ac:dyDescent="0.2">
      <c r="B40" s="112"/>
      <c r="C40" s="113"/>
      <c r="D40" s="113"/>
      <c r="E40" s="114"/>
      <c r="F40" s="114"/>
      <c r="G40" s="114"/>
      <c r="H40" s="114"/>
      <c r="I40" s="115"/>
      <c r="J40" s="116"/>
      <c r="K40" s="116"/>
      <c r="L40" s="116"/>
    </row>
    <row r="41" spans="2:12" ht="19.5" hidden="1" customHeight="1" x14ac:dyDescent="0.2">
      <c r="B41" s="112"/>
      <c r="C41" s="113"/>
      <c r="D41" s="113"/>
      <c r="E41" s="114"/>
      <c r="F41" s="114"/>
      <c r="G41" s="114"/>
      <c r="H41" s="114"/>
      <c r="I41" s="115"/>
      <c r="J41" s="116"/>
      <c r="K41" s="116"/>
      <c r="L41" s="116"/>
    </row>
    <row r="42" spans="2:12" ht="19.5" hidden="1" customHeight="1" x14ac:dyDescent="0.2">
      <c r="B42" s="112"/>
      <c r="C42" s="113"/>
      <c r="D42" s="113"/>
      <c r="E42" s="114"/>
      <c r="F42" s="114"/>
      <c r="G42" s="114"/>
      <c r="H42" s="114"/>
      <c r="I42" s="115"/>
      <c r="J42" s="116"/>
      <c r="K42" s="116"/>
      <c r="L42" s="116"/>
    </row>
    <row r="43" spans="2:12" ht="19.5" hidden="1" customHeight="1" x14ac:dyDescent="0.2">
      <c r="B43" s="112"/>
      <c r="C43" s="113"/>
      <c r="D43" s="113"/>
      <c r="E43" s="114"/>
      <c r="F43" s="114"/>
      <c r="G43" s="114"/>
      <c r="H43" s="114"/>
      <c r="I43" s="115"/>
      <c r="J43" s="116"/>
      <c r="K43" s="116"/>
      <c r="L43" s="116"/>
    </row>
    <row r="44" spans="2:12" ht="19.5" hidden="1" customHeight="1" x14ac:dyDescent="0.2">
      <c r="B44" s="112"/>
      <c r="C44" s="113"/>
      <c r="D44" s="113"/>
      <c r="E44" s="114"/>
      <c r="F44" s="114"/>
      <c r="G44" s="114"/>
      <c r="H44" s="114"/>
      <c r="I44" s="115"/>
      <c r="J44" s="116"/>
      <c r="K44" s="116"/>
      <c r="L44" s="116"/>
    </row>
    <row r="45" spans="2:12" ht="19.5" hidden="1" customHeight="1" x14ac:dyDescent="0.2">
      <c r="B45" s="112"/>
      <c r="C45" s="113"/>
      <c r="D45" s="113"/>
      <c r="E45" s="114"/>
      <c r="F45" s="114"/>
      <c r="G45" s="114"/>
      <c r="H45" s="114"/>
      <c r="I45" s="115"/>
      <c r="J45" s="116"/>
      <c r="K45" s="116"/>
      <c r="L45" s="116"/>
    </row>
    <row r="46" spans="2:12" ht="19.5" hidden="1" customHeight="1" x14ac:dyDescent="0.2">
      <c r="B46" s="112"/>
      <c r="C46" s="113"/>
      <c r="D46" s="113"/>
      <c r="E46" s="114"/>
      <c r="F46" s="114"/>
      <c r="G46" s="114"/>
      <c r="H46" s="114"/>
      <c r="I46" s="115"/>
      <c r="J46" s="116"/>
      <c r="K46" s="116"/>
      <c r="L46" s="116"/>
    </row>
    <row r="47" spans="2:12" ht="19.5" hidden="1" customHeight="1" x14ac:dyDescent="0.2">
      <c r="B47" s="112"/>
      <c r="C47" s="113"/>
      <c r="D47" s="113"/>
      <c r="E47" s="114"/>
      <c r="F47" s="114"/>
      <c r="G47" s="114"/>
      <c r="H47" s="114"/>
      <c r="I47" s="115"/>
      <c r="J47" s="116"/>
      <c r="K47" s="116"/>
      <c r="L47" s="116"/>
    </row>
    <row r="48" spans="2:12" ht="19.5" hidden="1" customHeight="1" x14ac:dyDescent="0.2">
      <c r="B48" s="112"/>
      <c r="C48" s="113"/>
      <c r="D48" s="113"/>
      <c r="E48" s="114"/>
      <c r="F48" s="114"/>
      <c r="G48" s="114"/>
      <c r="H48" s="114"/>
      <c r="I48" s="115"/>
      <c r="J48" s="116"/>
      <c r="K48" s="116"/>
      <c r="L48" s="116"/>
    </row>
    <row r="49" spans="2:12" ht="19.5" hidden="1" customHeight="1" x14ac:dyDescent="0.2">
      <c r="B49" s="112"/>
      <c r="C49" s="113"/>
      <c r="D49" s="113"/>
      <c r="E49" s="114"/>
      <c r="F49" s="114"/>
      <c r="G49" s="114"/>
      <c r="H49" s="114"/>
      <c r="I49" s="115"/>
      <c r="J49" s="116"/>
      <c r="K49" s="116"/>
      <c r="L49" s="116"/>
    </row>
    <row r="50" spans="2:12" ht="19.5" hidden="1" customHeight="1" x14ac:dyDescent="0.2">
      <c r="B50" s="112"/>
      <c r="C50" s="113"/>
      <c r="D50" s="113"/>
      <c r="E50" s="114"/>
      <c r="F50" s="114"/>
      <c r="G50" s="114"/>
      <c r="H50" s="114"/>
      <c r="I50" s="115"/>
      <c r="J50" s="116"/>
      <c r="K50" s="116"/>
      <c r="L50" s="116"/>
    </row>
    <row r="51" spans="2:12" ht="19.5" hidden="1" customHeight="1" x14ac:dyDescent="0.2">
      <c r="B51" s="112"/>
      <c r="C51" s="113"/>
      <c r="D51" s="113"/>
      <c r="E51" s="114"/>
      <c r="F51" s="114"/>
      <c r="G51" s="114"/>
      <c r="H51" s="114"/>
      <c r="I51" s="115"/>
      <c r="J51" s="116"/>
      <c r="K51" s="116"/>
      <c r="L51" s="116"/>
    </row>
    <row r="52" spans="2:12" ht="19.5" hidden="1" customHeight="1" x14ac:dyDescent="0.2">
      <c r="B52" s="112"/>
      <c r="C52" s="113"/>
      <c r="D52" s="113"/>
      <c r="E52" s="114"/>
      <c r="F52" s="114"/>
      <c r="G52" s="114"/>
      <c r="H52" s="114"/>
      <c r="I52" s="115"/>
      <c r="J52" s="116"/>
      <c r="K52" s="116"/>
      <c r="L52" s="116"/>
    </row>
    <row r="53" spans="2:12" ht="19.5" hidden="1" customHeight="1" x14ac:dyDescent="0.2">
      <c r="B53" s="112"/>
      <c r="C53" s="113"/>
      <c r="D53" s="113"/>
      <c r="E53" s="114"/>
      <c r="F53" s="114"/>
      <c r="G53" s="114"/>
      <c r="H53" s="114"/>
      <c r="I53" s="115"/>
      <c r="J53" s="116"/>
      <c r="K53" s="116"/>
      <c r="L53" s="116"/>
    </row>
    <row r="54" spans="2:12" ht="19.5" hidden="1" customHeight="1" x14ac:dyDescent="0.2">
      <c r="B54" s="112"/>
      <c r="C54" s="113"/>
      <c r="D54" s="113"/>
      <c r="E54" s="114"/>
      <c r="F54" s="114"/>
      <c r="G54" s="114"/>
      <c r="H54" s="114"/>
      <c r="I54" s="115"/>
      <c r="J54" s="116"/>
      <c r="K54" s="116"/>
      <c r="L54" s="116"/>
    </row>
    <row r="55" spans="2:12" ht="19.5" hidden="1" customHeight="1" x14ac:dyDescent="0.2">
      <c r="B55" s="112"/>
      <c r="C55" s="113"/>
      <c r="D55" s="113"/>
      <c r="E55" s="114"/>
      <c r="F55" s="114"/>
      <c r="G55" s="114"/>
      <c r="H55" s="114"/>
      <c r="I55" s="115"/>
      <c r="J55" s="116"/>
      <c r="K55" s="116"/>
      <c r="L55" s="116"/>
    </row>
    <row r="56" spans="2:12" ht="19.5" hidden="1" customHeight="1" x14ac:dyDescent="0.2">
      <c r="B56" s="112"/>
      <c r="C56" s="113"/>
      <c r="D56" s="113"/>
      <c r="E56" s="114"/>
      <c r="F56" s="114"/>
      <c r="G56" s="114"/>
      <c r="H56" s="114"/>
      <c r="I56" s="115"/>
      <c r="J56" s="116"/>
      <c r="K56" s="116"/>
      <c r="L56" s="116"/>
    </row>
    <row r="57" spans="2:12" ht="19.5" hidden="1" customHeight="1" x14ac:dyDescent="0.2">
      <c r="B57" s="112"/>
      <c r="C57" s="113"/>
      <c r="D57" s="113"/>
      <c r="E57" s="114"/>
      <c r="F57" s="114"/>
      <c r="G57" s="114"/>
      <c r="H57" s="114"/>
      <c r="I57" s="115"/>
      <c r="J57" s="116"/>
      <c r="K57" s="116"/>
      <c r="L57" s="116"/>
    </row>
    <row r="58" spans="2:12" ht="19.5" hidden="1" customHeight="1" x14ac:dyDescent="0.2">
      <c r="B58" s="112"/>
      <c r="C58" s="113"/>
      <c r="D58" s="113"/>
      <c r="E58" s="114"/>
      <c r="F58" s="114"/>
      <c r="G58" s="114"/>
      <c r="H58" s="114"/>
      <c r="I58" s="115"/>
      <c r="J58" s="116"/>
      <c r="K58" s="116"/>
      <c r="L58" s="116"/>
    </row>
    <row r="59" spans="2:12" ht="19.5" hidden="1" customHeight="1" x14ac:dyDescent="0.2">
      <c r="B59" s="112"/>
      <c r="C59" s="113"/>
      <c r="D59" s="113"/>
      <c r="E59" s="114"/>
      <c r="F59" s="114"/>
      <c r="G59" s="114"/>
      <c r="H59" s="114"/>
      <c r="I59" s="115"/>
      <c r="J59" s="116"/>
      <c r="K59" s="116"/>
      <c r="L59" s="116"/>
    </row>
    <row r="60" spans="2:12" ht="19.5" hidden="1" customHeight="1" x14ac:dyDescent="0.2">
      <c r="B60" s="112"/>
      <c r="C60" s="113"/>
      <c r="D60" s="113"/>
      <c r="E60" s="114"/>
      <c r="F60" s="114"/>
      <c r="G60" s="114"/>
      <c r="H60" s="114"/>
      <c r="I60" s="115"/>
      <c r="J60" s="116"/>
      <c r="K60" s="116"/>
      <c r="L60" s="116"/>
    </row>
    <row r="61" spans="2:12" ht="19.5" hidden="1" customHeight="1" x14ac:dyDescent="0.2">
      <c r="B61" s="112"/>
      <c r="C61" s="113"/>
      <c r="D61" s="113"/>
      <c r="E61" s="114"/>
      <c r="F61" s="114"/>
      <c r="G61" s="114"/>
      <c r="H61" s="114"/>
      <c r="I61" s="115"/>
      <c r="J61" s="116"/>
      <c r="K61" s="116"/>
      <c r="L61" s="116"/>
    </row>
    <row r="62" spans="2:12" ht="19.5" hidden="1" customHeight="1" x14ac:dyDescent="0.2">
      <c r="B62" s="112"/>
      <c r="C62" s="113"/>
      <c r="D62" s="113"/>
      <c r="E62" s="114"/>
      <c r="F62" s="114"/>
      <c r="G62" s="114"/>
      <c r="H62" s="114"/>
      <c r="I62" s="115"/>
      <c r="J62" s="116"/>
      <c r="K62" s="116"/>
      <c r="L62" s="116"/>
    </row>
    <row r="63" spans="2:12" ht="19.5" hidden="1" customHeight="1" x14ac:dyDescent="0.2">
      <c r="B63" s="112"/>
      <c r="C63" s="113"/>
      <c r="D63" s="113"/>
      <c r="E63" s="114"/>
      <c r="F63" s="114"/>
      <c r="G63" s="114"/>
      <c r="H63" s="114"/>
      <c r="I63" s="115"/>
      <c r="J63" s="116"/>
      <c r="K63" s="116"/>
      <c r="L63" s="116"/>
    </row>
    <row r="64" spans="2:12" ht="19.5" hidden="1" customHeight="1" x14ac:dyDescent="0.2">
      <c r="B64" s="112"/>
      <c r="C64" s="113"/>
      <c r="D64" s="113"/>
      <c r="E64" s="114"/>
      <c r="F64" s="114"/>
      <c r="G64" s="114"/>
      <c r="H64" s="114"/>
      <c r="I64" s="115"/>
      <c r="J64" s="116"/>
      <c r="K64" s="116"/>
      <c r="L64" s="116"/>
    </row>
    <row r="65" spans="2:13" ht="19.5" hidden="1" customHeight="1" x14ac:dyDescent="0.2">
      <c r="B65" s="112"/>
      <c r="C65" s="113"/>
      <c r="D65" s="113"/>
      <c r="E65" s="114"/>
      <c r="F65" s="114"/>
      <c r="G65" s="114"/>
      <c r="H65" s="114"/>
      <c r="I65" s="115"/>
      <c r="J65" s="116"/>
      <c r="K65" s="116"/>
      <c r="L65" s="116"/>
    </row>
    <row r="66" spans="2:13" ht="19.5" customHeight="1" x14ac:dyDescent="0.2">
      <c r="B66" s="112"/>
      <c r="C66" s="113"/>
      <c r="D66" s="113"/>
      <c r="E66" s="114"/>
      <c r="F66" s="114"/>
      <c r="G66" s="114"/>
      <c r="H66" s="114"/>
      <c r="I66" s="115"/>
      <c r="J66" s="116"/>
      <c r="K66" s="116"/>
      <c r="L66" s="116"/>
    </row>
    <row r="67" spans="2:13" ht="37.5" customHeight="1" x14ac:dyDescent="0.2">
      <c r="B67" s="117"/>
      <c r="C67" s="129">
        <f>IF(COUNTA(C6:C66)&lt;&gt;0,SUM(C6:C66),"")</f>
        <v>304.70000000000005</v>
      </c>
      <c r="D67" s="129">
        <f>IF(COUNTA(D7:D66)&lt;&gt;0,SUM(D7:D66),"")</f>
        <v>1.4</v>
      </c>
      <c r="E67" s="129" t="str">
        <f>IF(COUNT(E7:E66)&gt;=1,SUM(E7:E66),IF(SUM(A7:A9)=1,"/",IF(SUM(A7:A9)=2,"-",IF(SUM(A7:A9)=4,"#",IF(SUM(A7:A9)=3,"/ -",IF(SUM(A7:A9)=5,"/ #",IF(SUM(A7:A9)=6,"- #",IF(SUM(A7:A9)=7,"/ - #",""))))))))</f>
        <v>-</v>
      </c>
      <c r="F67" s="129" t="str">
        <f>IF(COUNT(F7:F66)&gt;=1,SUM(F7:F66),IF(SUM(A11:A13)=1,"/",IF(SUM(A11:A13)=2,"-",IF(SUM(A11:A13)=4,"#",IF(SUM(A11:A13)=3,"/ -",IF(SUM(A11:A13)=5,"/ #",IF(SUM(A11:A13)=6,"- #",IF(SUM(A11:A13)=7,"/ - #",""))))))))</f>
        <v>-</v>
      </c>
      <c r="G67" s="129" t="str">
        <f>IF(COUNT(G7:G66)&gt;=1,SUM(G7:G66),IF(SUM(A15:A17)=1,"/",IF(SUM(A15:A17)=2,"-",IF(SUM(A15:A17)=4,"#",IF(SUM(A15:A17)=3,"/ -",IF(SUM(A15:A17)=5,"/ #",IF(SUM(A15:A17)=6,"- #",IF(SUM(A15:A17)=7,"/ - #",""))))))))</f>
        <v>-</v>
      </c>
      <c r="H67" s="129" t="str">
        <f>IF(COUNT(H7:H66)&gt;=1,SUM(H7:H66),IF(SUM(A19:A21)=1,"/",IF(SUM(A19:A21)=2,"-",IF(SUM(A19:A21)=4,"#",IF(SUM(A19:A21)=3,"/ -",IF(SUM(A19:A21)=5,"/ #",IF(SUM(A19:A21)=6,"- #",IF(SUM(A19:A21)=7,"/ - #",""))))))))</f>
        <v>-</v>
      </c>
      <c r="I67" s="347" t="str">
        <f>IF($I$79=0,"",VLOOKUP($I$79,$K$79:$L$93,2,FALSE))</f>
        <v>□</v>
      </c>
      <c r="J67" s="347"/>
      <c r="K67" s="347"/>
      <c r="L67" s="347"/>
    </row>
    <row r="68" spans="2:13" x14ac:dyDescent="0.2">
      <c r="B68" s="130"/>
      <c r="C68" s="131" t="s">
        <v>205</v>
      </c>
      <c r="D68" s="132"/>
      <c r="E68" s="132"/>
      <c r="F68" s="132"/>
      <c r="G68" s="132"/>
      <c r="H68" s="133"/>
    </row>
    <row r="69" spans="2:13" x14ac:dyDescent="0.2">
      <c r="B69" s="134"/>
      <c r="C69" s="348" t="s">
        <v>202</v>
      </c>
      <c r="D69" s="349"/>
      <c r="E69" s="349"/>
      <c r="F69" s="349"/>
      <c r="G69" s="349"/>
      <c r="H69" s="350"/>
    </row>
    <row r="70" spans="2:13" x14ac:dyDescent="0.2">
      <c r="B70" s="135"/>
      <c r="C70" s="348" t="s">
        <v>201</v>
      </c>
      <c r="D70" s="349"/>
      <c r="E70" s="349"/>
      <c r="F70" s="349"/>
      <c r="G70" s="349"/>
      <c r="H70" s="350"/>
    </row>
    <row r="71" spans="2:13" x14ac:dyDescent="0.2">
      <c r="B71" s="135"/>
      <c r="C71" s="351"/>
      <c r="D71" s="352"/>
      <c r="E71" s="352"/>
      <c r="F71" s="352"/>
      <c r="G71" s="352"/>
      <c r="H71" s="353"/>
    </row>
    <row r="77" spans="2:13" hidden="1" x14ac:dyDescent="0.2"/>
    <row r="78" spans="2:13" hidden="1" x14ac:dyDescent="0.2">
      <c r="E78" s="136" t="s">
        <v>257</v>
      </c>
      <c r="F78" s="136" t="s">
        <v>258</v>
      </c>
      <c r="G78" s="136" t="s">
        <v>259</v>
      </c>
      <c r="H78" s="137" t="s">
        <v>260</v>
      </c>
      <c r="I78" s="138"/>
      <c r="J78" s="138"/>
      <c r="K78" s="138"/>
      <c r="L78" s="138"/>
      <c r="M78" s="138"/>
    </row>
    <row r="79" spans="2:13" hidden="1" x14ac:dyDescent="0.2">
      <c r="E79" s="139">
        <f>IF(COUNTA($I$7:$I$66)=0,0,1)</f>
        <v>0</v>
      </c>
      <c r="F79" s="139">
        <f>IF(COUNTA($J$7:$J$66)=0,0,2)</f>
        <v>0</v>
      </c>
      <c r="G79" s="139">
        <f>IF(COUNTA($K$7:$K$66)=0,0,4)</f>
        <v>4</v>
      </c>
      <c r="H79" s="139">
        <f>IF(COUNTA($L$7:$L$66)=0,0,8)</f>
        <v>0</v>
      </c>
      <c r="I79" s="139">
        <f>SUM($E$79:$H$79)</f>
        <v>4</v>
      </c>
      <c r="J79" s="138"/>
      <c r="K79" s="139">
        <v>1</v>
      </c>
      <c r="L79" s="373" t="s">
        <v>178</v>
      </c>
      <c r="M79" s="373"/>
    </row>
    <row r="80" spans="2:13" hidden="1" x14ac:dyDescent="0.2">
      <c r="E80" s="139"/>
      <c r="F80" s="139"/>
      <c r="G80" s="139"/>
      <c r="H80" s="139"/>
      <c r="I80" s="139"/>
      <c r="J80" s="138"/>
      <c r="K80" s="139">
        <v>2</v>
      </c>
      <c r="L80" s="373" t="s">
        <v>183</v>
      </c>
      <c r="M80" s="373"/>
    </row>
    <row r="81" spans="5:13" hidden="1" x14ac:dyDescent="0.2">
      <c r="E81" s="139"/>
      <c r="F81" s="139"/>
      <c r="G81" s="139"/>
      <c r="H81" s="139"/>
      <c r="I81" s="139"/>
      <c r="J81" s="138"/>
      <c r="K81" s="139">
        <v>3</v>
      </c>
      <c r="L81" s="373" t="s">
        <v>181</v>
      </c>
      <c r="M81" s="373"/>
    </row>
    <row r="82" spans="5:13" hidden="1" x14ac:dyDescent="0.2">
      <c r="E82" s="139"/>
      <c r="F82" s="139"/>
      <c r="G82" s="139"/>
      <c r="H82" s="139"/>
      <c r="I82" s="139"/>
      <c r="J82" s="138"/>
      <c r="K82" s="139">
        <v>4</v>
      </c>
      <c r="L82" s="373" t="s">
        <v>179</v>
      </c>
      <c r="M82" s="373"/>
    </row>
    <row r="83" spans="5:13" hidden="1" x14ac:dyDescent="0.2">
      <c r="E83" s="139"/>
      <c r="F83" s="139"/>
      <c r="G83" s="139"/>
      <c r="H83" s="139"/>
      <c r="I83" s="139"/>
      <c r="J83" s="138"/>
      <c r="K83" s="139">
        <v>5</v>
      </c>
      <c r="L83" s="373" t="s">
        <v>182</v>
      </c>
      <c r="M83" s="373"/>
    </row>
    <row r="84" spans="5:13" hidden="1" x14ac:dyDescent="0.2">
      <c r="E84" s="139"/>
      <c r="F84" s="139"/>
      <c r="G84" s="139"/>
      <c r="H84" s="139"/>
      <c r="I84" s="139"/>
      <c r="J84" s="138"/>
      <c r="K84" s="139">
        <v>6</v>
      </c>
      <c r="L84" s="373" t="s">
        <v>184</v>
      </c>
      <c r="M84" s="373"/>
    </row>
    <row r="85" spans="5:13" hidden="1" x14ac:dyDescent="0.2">
      <c r="E85" s="139"/>
      <c r="F85" s="139"/>
      <c r="G85" s="139"/>
      <c r="H85" s="139"/>
      <c r="I85" s="139"/>
      <c r="J85" s="138"/>
      <c r="K85" s="139">
        <v>7</v>
      </c>
      <c r="L85" s="373" t="s">
        <v>191</v>
      </c>
      <c r="M85" s="373"/>
    </row>
    <row r="86" spans="5:13" hidden="1" x14ac:dyDescent="0.2">
      <c r="E86" s="139"/>
      <c r="F86" s="139"/>
      <c r="G86" s="139"/>
      <c r="H86" s="139"/>
      <c r="I86" s="139"/>
      <c r="J86" s="138"/>
      <c r="K86" s="139">
        <v>8</v>
      </c>
      <c r="L86" s="373" t="s">
        <v>180</v>
      </c>
      <c r="M86" s="373"/>
    </row>
    <row r="87" spans="5:13" hidden="1" x14ac:dyDescent="0.2">
      <c r="E87" s="139"/>
      <c r="F87" s="139"/>
      <c r="G87" s="139"/>
      <c r="H87" s="139"/>
      <c r="I87" s="139"/>
      <c r="J87" s="138"/>
      <c r="K87" s="139">
        <v>9</v>
      </c>
      <c r="L87" s="373" t="s">
        <v>185</v>
      </c>
      <c r="M87" s="373"/>
    </row>
    <row r="88" spans="5:13" hidden="1" x14ac:dyDescent="0.2">
      <c r="E88" s="139"/>
      <c r="F88" s="139"/>
      <c r="G88" s="139"/>
      <c r="H88" s="139"/>
      <c r="I88" s="139"/>
      <c r="J88" s="138"/>
      <c r="K88" s="139">
        <v>10</v>
      </c>
      <c r="L88" s="373" t="s">
        <v>186</v>
      </c>
      <c r="M88" s="373"/>
    </row>
    <row r="89" spans="5:13" hidden="1" x14ac:dyDescent="0.2">
      <c r="E89" s="139"/>
      <c r="F89" s="139"/>
      <c r="G89" s="139"/>
      <c r="H89" s="139"/>
      <c r="I89" s="139"/>
      <c r="J89" s="138"/>
      <c r="K89" s="139">
        <v>11</v>
      </c>
      <c r="L89" s="373" t="s">
        <v>190</v>
      </c>
      <c r="M89" s="373"/>
    </row>
    <row r="90" spans="5:13" hidden="1" x14ac:dyDescent="0.2">
      <c r="E90" s="139"/>
      <c r="F90" s="139"/>
      <c r="G90" s="139"/>
      <c r="H90" s="139"/>
      <c r="I90" s="139"/>
      <c r="J90" s="138"/>
      <c r="K90" s="139">
        <v>12</v>
      </c>
      <c r="L90" s="373" t="s">
        <v>187</v>
      </c>
      <c r="M90" s="373"/>
    </row>
    <row r="91" spans="5:13" hidden="1" x14ac:dyDescent="0.2">
      <c r="E91" s="139"/>
      <c r="F91" s="139"/>
      <c r="G91" s="139"/>
      <c r="H91" s="139"/>
      <c r="I91" s="139"/>
      <c r="J91" s="138"/>
      <c r="K91" s="139">
        <v>13</v>
      </c>
      <c r="L91" s="373" t="s">
        <v>188</v>
      </c>
      <c r="M91" s="373"/>
    </row>
    <row r="92" spans="5:13" hidden="1" x14ac:dyDescent="0.2">
      <c r="E92" s="139"/>
      <c r="F92" s="139"/>
      <c r="G92" s="139"/>
      <c r="H92" s="139"/>
      <c r="I92" s="139"/>
      <c r="J92" s="138"/>
      <c r="K92" s="139">
        <v>14</v>
      </c>
      <c r="L92" s="373" t="s">
        <v>192</v>
      </c>
      <c r="M92" s="373"/>
    </row>
    <row r="93" spans="5:13" hidden="1" x14ac:dyDescent="0.2">
      <c r="E93" s="139"/>
      <c r="F93" s="139"/>
      <c r="G93" s="139"/>
      <c r="H93" s="139"/>
      <c r="I93" s="139"/>
      <c r="J93" s="138"/>
      <c r="K93" s="139">
        <v>15</v>
      </c>
      <c r="L93" s="373" t="s">
        <v>189</v>
      </c>
      <c r="M93" s="373"/>
    </row>
  </sheetData>
  <mergeCells count="30">
    <mergeCell ref="L91:M91"/>
    <mergeCell ref="L92:M92"/>
    <mergeCell ref="L93:M93"/>
    <mergeCell ref="L79:M79"/>
    <mergeCell ref="L80:M80"/>
    <mergeCell ref="L81:M81"/>
    <mergeCell ref="L82:M82"/>
    <mergeCell ref="L83:M83"/>
    <mergeCell ref="L84:M84"/>
    <mergeCell ref="L85:M85"/>
    <mergeCell ref="L86:M86"/>
    <mergeCell ref="L87:M87"/>
    <mergeCell ref="L88:M88"/>
    <mergeCell ref="L89:M89"/>
    <mergeCell ref="L90:M90"/>
    <mergeCell ref="I67:L67"/>
    <mergeCell ref="C69:H69"/>
    <mergeCell ref="C70:H70"/>
    <mergeCell ref="C71:H71"/>
    <mergeCell ref="B2:C2"/>
    <mergeCell ref="B3:B5"/>
    <mergeCell ref="C3:C5"/>
    <mergeCell ref="E3:H3"/>
    <mergeCell ref="D4:D5"/>
    <mergeCell ref="E4:E5"/>
    <mergeCell ref="F4:F5"/>
    <mergeCell ref="G4:G5"/>
    <mergeCell ref="H4:H5"/>
    <mergeCell ref="I3:J3"/>
    <mergeCell ref="K3:L3"/>
  </mergeCells>
  <phoneticPr fontId="4"/>
  <conditionalFormatting sqref="E6:L66">
    <cfRule type="expression" dxfId="1" priority="2">
      <formula>($B6:$B65)&lt;&gt;""</formula>
    </cfRule>
  </conditionalFormatting>
  <conditionalFormatting sqref="I6:L66">
    <cfRule type="expression" dxfId="0" priority="1">
      <formula>$C6&lt;&gt;""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6:H66" xr:uid="{00000000-0002-0000-0700-000000000000}">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6:D66" xr:uid="{00000000-0002-0000-0700-000001000000}">
      <formula1>C6=ROUNDDOWN(C6,1)</formula1>
    </dataValidation>
    <dataValidation type="list" errorStyle="warning" allowBlank="1" showInputMessage="1" showErrorMessage="1" error="記号以外の文字は事情がある場合以外、入力しないでください。" sqref="L6:L66" xr:uid="{00000000-0002-0000-0700-000002000000}">
      <formula1>"◇　"</formula1>
    </dataValidation>
    <dataValidation type="list" errorStyle="warning" allowBlank="1" showInputMessage="1" showErrorMessage="1" error="記号以外の文字は事情がある場合以外、入力しないでください。" sqref="K6:K66" xr:uid="{00000000-0002-0000-0700-000003000000}">
      <formula1>"□"</formula1>
    </dataValidation>
    <dataValidation type="list" errorStyle="warning" allowBlank="1" showInputMessage="1" showErrorMessage="1" error="記号以外の文字は事情がある場合以外、入力しないでください。" sqref="J6:J66" xr:uid="{00000000-0002-0000-0700-000004000000}">
      <formula1>"◆"</formula1>
    </dataValidation>
    <dataValidation type="list" errorStyle="warning" allowBlank="1" showInputMessage="1" showErrorMessage="1" error="記号以外の文字は事情がある場合以外、入力しないでください。" sqref="I6:I66" xr:uid="{00000000-0002-0000-0700-000005000000}">
      <formula1>"■"</formula1>
    </dataValidation>
  </dataValidations>
  <pageMargins left="0.70866141732283472" right="0.55118110236220474" top="0.70866141732283472" bottom="0.6692913385826772" header="0.51181102362204722" footer="0.51181102362204722"/>
  <pageSetup paperSize="9" scale="5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46"/>
  <sheetViews>
    <sheetView showGridLines="0" topLeftCell="B1" zoomScale="70" zoomScaleNormal="70" zoomScaleSheetLayoutView="85" workbookViewId="0">
      <selection activeCell="B1" sqref="B1"/>
    </sheetView>
  </sheetViews>
  <sheetFormatPr defaultColWidth="9" defaultRowHeight="14.5" outlineLevelRow="1" x14ac:dyDescent="0.2"/>
  <cols>
    <col min="1" max="1" width="8.6328125" style="74" hidden="1" customWidth="1"/>
    <col min="2" max="2" width="13.6328125" style="74" customWidth="1"/>
    <col min="3" max="3" width="18.6328125" style="74" customWidth="1"/>
    <col min="4" max="8" width="15.6328125" style="74" customWidth="1"/>
    <col min="9" max="16384" width="9" style="74"/>
  </cols>
  <sheetData>
    <row r="1" spans="2:8" ht="19" x14ac:dyDescent="0.2">
      <c r="C1" s="147" t="s">
        <v>328</v>
      </c>
    </row>
    <row r="2" spans="2:8" x14ac:dyDescent="0.2">
      <c r="B2" s="75" t="s">
        <v>351</v>
      </c>
    </row>
    <row r="3" spans="2:8" ht="20.5" customHeight="1" x14ac:dyDescent="0.2">
      <c r="B3" s="381" t="s">
        <v>34</v>
      </c>
      <c r="C3" s="384" t="s">
        <v>20</v>
      </c>
      <c r="D3" s="381" t="s">
        <v>331</v>
      </c>
      <c r="E3" s="381"/>
      <c r="F3" s="381"/>
      <c r="G3" s="381"/>
      <c r="H3" s="381"/>
    </row>
    <row r="4" spans="2:8" ht="40" customHeight="1" x14ac:dyDescent="0.2">
      <c r="B4" s="381"/>
      <c r="C4" s="384"/>
      <c r="D4" s="149" t="s">
        <v>21</v>
      </c>
      <c r="E4" s="149" t="s">
        <v>22</v>
      </c>
      <c r="F4" s="149" t="s">
        <v>23</v>
      </c>
      <c r="G4" s="149" t="s">
        <v>53</v>
      </c>
      <c r="H4" s="149" t="s">
        <v>24</v>
      </c>
    </row>
    <row r="5" spans="2:8" ht="28.5" customHeight="1" x14ac:dyDescent="0.2">
      <c r="B5" s="385" t="str">
        <f>IF(OR(ｼｰﾄ0!C4="",ｼｰﾄ0!C3=""),"",ｼｰﾄ0!C3&amp;ｼｰﾄ0!C4)</f>
        <v>神奈川県関東平野南部</v>
      </c>
      <c r="C5" s="375" t="s">
        <v>194</v>
      </c>
      <c r="D5" s="140">
        <v>88.28</v>
      </c>
      <c r="E5" s="140">
        <v>171.9</v>
      </c>
      <c r="F5" s="141">
        <v>91</v>
      </c>
      <c r="G5" s="142" t="s">
        <v>54</v>
      </c>
      <c r="H5" s="143">
        <v>44927</v>
      </c>
    </row>
    <row r="6" spans="2:8" ht="28.5" customHeight="1" x14ac:dyDescent="0.2">
      <c r="B6" s="386"/>
      <c r="C6" s="376"/>
      <c r="D6" s="140">
        <v>180.5</v>
      </c>
      <c r="E6" s="140">
        <v>135.59</v>
      </c>
      <c r="F6" s="141">
        <v>272</v>
      </c>
      <c r="G6" s="142" t="s">
        <v>54</v>
      </c>
      <c r="H6" s="143">
        <v>44927</v>
      </c>
    </row>
    <row r="7" spans="2:8" ht="28.5" customHeight="1" x14ac:dyDescent="0.2">
      <c r="B7" s="386"/>
      <c r="C7" s="382" t="s">
        <v>35</v>
      </c>
      <c r="D7" s="140"/>
      <c r="E7" s="140"/>
      <c r="F7" s="141"/>
      <c r="G7" s="142"/>
      <c r="H7" s="143"/>
    </row>
    <row r="8" spans="2:8" ht="28.5" customHeight="1" x14ac:dyDescent="0.2">
      <c r="B8" s="386"/>
      <c r="C8" s="383"/>
      <c r="D8" s="140"/>
      <c r="E8" s="140"/>
      <c r="F8" s="141"/>
      <c r="G8" s="142"/>
      <c r="H8" s="143"/>
    </row>
    <row r="9" spans="2:8" ht="28.5" customHeight="1" x14ac:dyDescent="0.2">
      <c r="B9" s="386"/>
      <c r="C9" s="375" t="s">
        <v>165</v>
      </c>
      <c r="D9" s="140">
        <v>47.38</v>
      </c>
      <c r="E9" s="140"/>
      <c r="F9" s="141">
        <v>34</v>
      </c>
      <c r="G9" s="142" t="s">
        <v>54</v>
      </c>
      <c r="H9" s="143">
        <v>44927</v>
      </c>
    </row>
    <row r="10" spans="2:8" ht="28.5" customHeight="1" x14ac:dyDescent="0.2">
      <c r="B10" s="386"/>
      <c r="C10" s="376"/>
      <c r="D10" s="140"/>
      <c r="E10" s="140"/>
      <c r="F10" s="141"/>
      <c r="G10" s="142"/>
      <c r="H10" s="143"/>
    </row>
    <row r="11" spans="2:8" ht="28.5" customHeight="1" x14ac:dyDescent="0.2">
      <c r="B11" s="386"/>
      <c r="C11" s="375" t="s">
        <v>333</v>
      </c>
      <c r="D11" s="140"/>
      <c r="E11" s="140"/>
      <c r="F11" s="141"/>
      <c r="G11" s="142"/>
      <c r="H11" s="143"/>
    </row>
    <row r="12" spans="2:8" ht="28.5" customHeight="1" x14ac:dyDescent="0.2">
      <c r="B12" s="387"/>
      <c r="C12" s="383"/>
      <c r="D12" s="140"/>
      <c r="E12" s="140"/>
      <c r="F12" s="141"/>
      <c r="G12" s="142"/>
      <c r="H12" s="143"/>
    </row>
    <row r="13" spans="2:8" ht="28.5" customHeight="1" x14ac:dyDescent="0.2">
      <c r="B13" s="382" t="s">
        <v>36</v>
      </c>
      <c r="C13" s="150" t="s">
        <v>54</v>
      </c>
      <c r="D13" s="144">
        <f>IF(COUNTA(D5:D12)=0,"",SUMIFS(D5:D12,$G$5:$G$12,$C$13))</f>
        <v>316.15999999999997</v>
      </c>
      <c r="E13" s="144">
        <f t="shared" ref="E13:F13" si="0">IF(COUNTA(E5:E12)=0,"",SUMIFS(E5:E12,$G$5:$G$12,$C$13))</f>
        <v>307.49</v>
      </c>
      <c r="F13" s="145">
        <f t="shared" si="0"/>
        <v>397</v>
      </c>
      <c r="G13" s="151"/>
      <c r="H13" s="151"/>
    </row>
    <row r="14" spans="2:8" ht="28.5" customHeight="1" x14ac:dyDescent="0.2">
      <c r="B14" s="383"/>
      <c r="C14" s="150" t="s">
        <v>63</v>
      </c>
      <c r="D14" s="144">
        <f>IF(COUNTA(D5:D12)=0,"",SUMIFS(D5:D12,$G$5:$G$12,$C$14))</f>
        <v>0</v>
      </c>
      <c r="E14" s="144">
        <f>IF(COUNTA(E5:E12)=0,"",SUMIFS(E5:E12,$G$5:$G$12,$C$14))</f>
        <v>0</v>
      </c>
      <c r="F14" s="145">
        <f>IF(COUNTA(F5:F12)=0,"",SUMIFS(F5:F12,$G$5:$G$12,$C$14))</f>
        <v>0</v>
      </c>
      <c r="G14" s="151"/>
      <c r="H14" s="151"/>
    </row>
    <row r="16" spans="2:8" s="152" customFormat="1" hidden="1" outlineLevel="1" x14ac:dyDescent="0.2">
      <c r="B16" s="152" t="s">
        <v>352</v>
      </c>
    </row>
    <row r="17" spans="2:8" ht="20.25" hidden="1" customHeight="1" outlineLevel="1" x14ac:dyDescent="0.2">
      <c r="B17" s="374" t="s">
        <v>332</v>
      </c>
      <c r="C17" s="384" t="s">
        <v>20</v>
      </c>
      <c r="D17" s="381" t="s">
        <v>331</v>
      </c>
      <c r="E17" s="381"/>
      <c r="F17" s="381"/>
      <c r="G17" s="381"/>
      <c r="H17" s="381"/>
    </row>
    <row r="18" spans="2:8" ht="29" hidden="1" outlineLevel="1" x14ac:dyDescent="0.2">
      <c r="B18" s="374"/>
      <c r="C18" s="384"/>
      <c r="D18" s="149" t="s">
        <v>21</v>
      </c>
      <c r="E18" s="149" t="s">
        <v>22</v>
      </c>
      <c r="F18" s="149" t="s">
        <v>23</v>
      </c>
      <c r="G18" s="149" t="s">
        <v>53</v>
      </c>
      <c r="H18" s="149" t="s">
        <v>24</v>
      </c>
    </row>
    <row r="19" spans="2:8" ht="28.5" hidden="1" customHeight="1" outlineLevel="1" x14ac:dyDescent="0.2">
      <c r="B19" s="153"/>
      <c r="C19" s="375" t="s">
        <v>194</v>
      </c>
      <c r="D19" s="140"/>
      <c r="E19" s="140"/>
      <c r="F19" s="141"/>
      <c r="G19" s="142"/>
      <c r="H19" s="143"/>
    </row>
    <row r="20" spans="2:8" ht="28.5" hidden="1" customHeight="1" outlineLevel="1" x14ac:dyDescent="0.2">
      <c r="B20" s="154"/>
      <c r="C20" s="376"/>
      <c r="D20" s="140"/>
      <c r="E20" s="140"/>
      <c r="F20" s="141"/>
      <c r="G20" s="142"/>
      <c r="H20" s="143"/>
    </row>
    <row r="21" spans="2:8" ht="28.5" hidden="1" customHeight="1" outlineLevel="1" x14ac:dyDescent="0.2">
      <c r="B21" s="154"/>
      <c r="C21" s="382" t="s">
        <v>35</v>
      </c>
      <c r="D21" s="140"/>
      <c r="E21" s="140"/>
      <c r="F21" s="141"/>
      <c r="G21" s="142"/>
      <c r="H21" s="143"/>
    </row>
    <row r="22" spans="2:8" ht="28.5" hidden="1" customHeight="1" outlineLevel="1" x14ac:dyDescent="0.2">
      <c r="B22" s="154"/>
      <c r="C22" s="383"/>
      <c r="D22" s="140"/>
      <c r="E22" s="140"/>
      <c r="F22" s="141"/>
      <c r="G22" s="142"/>
      <c r="H22" s="143"/>
    </row>
    <row r="23" spans="2:8" ht="28.5" hidden="1" customHeight="1" outlineLevel="1" x14ac:dyDescent="0.2">
      <c r="B23" s="154"/>
      <c r="C23" s="375" t="s">
        <v>165</v>
      </c>
      <c r="D23" s="140"/>
      <c r="E23" s="140"/>
      <c r="F23" s="141"/>
      <c r="G23" s="142"/>
      <c r="H23" s="143"/>
    </row>
    <row r="24" spans="2:8" ht="28.5" hidden="1" customHeight="1" outlineLevel="1" x14ac:dyDescent="0.2">
      <c r="B24" s="154"/>
      <c r="C24" s="376"/>
      <c r="D24" s="140"/>
      <c r="E24" s="140"/>
      <c r="F24" s="141"/>
      <c r="G24" s="142"/>
      <c r="H24" s="143"/>
    </row>
    <row r="25" spans="2:8" ht="28.5" hidden="1" customHeight="1" outlineLevel="1" x14ac:dyDescent="0.2">
      <c r="B25" s="154"/>
      <c r="C25" s="375" t="s">
        <v>333</v>
      </c>
      <c r="D25" s="140"/>
      <c r="E25" s="140"/>
      <c r="F25" s="141"/>
      <c r="G25" s="142"/>
      <c r="H25" s="143"/>
    </row>
    <row r="26" spans="2:8" ht="28.5" hidden="1" customHeight="1" outlineLevel="1" x14ac:dyDescent="0.2">
      <c r="B26" s="155"/>
      <c r="C26" s="383"/>
      <c r="D26" s="140"/>
      <c r="E26" s="140"/>
      <c r="F26" s="141"/>
      <c r="G26" s="142"/>
      <c r="H26" s="143"/>
    </row>
    <row r="27" spans="2:8" ht="28.5" hidden="1" customHeight="1" outlineLevel="1" x14ac:dyDescent="0.2">
      <c r="B27" s="382" t="s">
        <v>36</v>
      </c>
      <c r="C27" s="150" t="s">
        <v>54</v>
      </c>
      <c r="D27" s="144" t="str">
        <f>IF(COUNTA(D19:D26)=0,"",SUMIFS(D19:D26,$G$19:$G$26,$C$27))</f>
        <v/>
      </c>
      <c r="E27" s="144" t="str">
        <f>IF(COUNTA(E19:E26)=0,"",SUMIFS(E19:E26,$G$19:$G$26,$C$27))</f>
        <v/>
      </c>
      <c r="F27" s="145" t="str">
        <f>IF(COUNTA(F19:F26)=0,"",SUMIFS(F19:F26,$G$19:$G$26,$C$27))</f>
        <v/>
      </c>
      <c r="G27" s="156"/>
      <c r="H27" s="156"/>
    </row>
    <row r="28" spans="2:8" ht="28.5" hidden="1" customHeight="1" outlineLevel="1" x14ac:dyDescent="0.2">
      <c r="B28" s="383"/>
      <c r="C28" s="150" t="s">
        <v>63</v>
      </c>
      <c r="D28" s="144" t="str">
        <f>IF(COUNTA(D19:D26)=0,"",SUMIFS(D19:D26,$G$19:$G$26,$C$28))</f>
        <v/>
      </c>
      <c r="E28" s="144" t="str">
        <f>IF(COUNTA(E19:E26)=0,"",SUMIFS(E19:E26,$G$19:$G$26,$C$28))</f>
        <v/>
      </c>
      <c r="F28" s="145" t="str">
        <f>IF(COUNTA(F19:F26)=0,"",SUMIFS(F19:F26,$G$19:$G$26,$C$28))</f>
        <v/>
      </c>
      <c r="G28" s="156"/>
      <c r="H28" s="156"/>
    </row>
    <row r="29" spans="2:8" collapsed="1" x14ac:dyDescent="0.2">
      <c r="B29" s="75" t="s">
        <v>353</v>
      </c>
    </row>
    <row r="30" spans="2:8" ht="12" customHeight="1" x14ac:dyDescent="0.2">
      <c r="B30" s="384" t="s">
        <v>34</v>
      </c>
      <c r="C30" s="375" t="s">
        <v>20</v>
      </c>
      <c r="D30" s="326" t="s">
        <v>37</v>
      </c>
      <c r="E30" s="377"/>
      <c r="F30" s="327"/>
      <c r="G30" s="375" t="s">
        <v>16</v>
      </c>
    </row>
    <row r="31" spans="2:8" ht="43.5" x14ac:dyDescent="0.2">
      <c r="B31" s="384"/>
      <c r="C31" s="376"/>
      <c r="D31" s="149" t="s">
        <v>168</v>
      </c>
      <c r="E31" s="149" t="s">
        <v>169</v>
      </c>
      <c r="F31" s="149" t="s">
        <v>170</v>
      </c>
      <c r="G31" s="376"/>
    </row>
    <row r="32" spans="2:8" ht="40.5" customHeight="1" x14ac:dyDescent="0.2">
      <c r="B32" s="385" t="str">
        <f>IF(OR(ｼｰﾄ0!C4="",ｼｰﾄ0!C3=""),"",ｼｰﾄ0!C3&amp;ｼｰﾄ0!C4)</f>
        <v>神奈川県関東平野南部</v>
      </c>
      <c r="C32" s="149" t="s">
        <v>50</v>
      </c>
      <c r="D32" s="157">
        <v>9</v>
      </c>
      <c r="E32" s="157">
        <v>0</v>
      </c>
      <c r="F32" s="157">
        <v>16</v>
      </c>
      <c r="G32" s="146">
        <f>IF(COUNTA(D32:F32)=0,"",SUM(D32:F32))</f>
        <v>25</v>
      </c>
    </row>
    <row r="33" spans="2:7" ht="40.5" customHeight="1" x14ac:dyDescent="0.2">
      <c r="B33" s="386"/>
      <c r="C33" s="148" t="s">
        <v>35</v>
      </c>
      <c r="D33" s="157"/>
      <c r="E33" s="157"/>
      <c r="F33" s="157"/>
      <c r="G33" s="146" t="str">
        <f>IF(COUNTA(D33:F33)=0,"",SUM(D33:F33))</f>
        <v/>
      </c>
    </row>
    <row r="34" spans="2:7" ht="40.5" customHeight="1" x14ac:dyDescent="0.2">
      <c r="B34" s="386"/>
      <c r="C34" s="149" t="s">
        <v>165</v>
      </c>
      <c r="D34" s="157"/>
      <c r="E34" s="157"/>
      <c r="F34" s="157"/>
      <c r="G34" s="146" t="str">
        <f>IF(COUNTA(D34:F34)=0,"",SUM(D34:F34))</f>
        <v/>
      </c>
    </row>
    <row r="35" spans="2:7" ht="40.5" customHeight="1" x14ac:dyDescent="0.2">
      <c r="B35" s="387"/>
      <c r="C35" s="148" t="s">
        <v>166</v>
      </c>
      <c r="D35" s="157"/>
      <c r="E35" s="157"/>
      <c r="F35" s="157"/>
      <c r="G35" s="146" t="str">
        <f>IF(COUNTA(D35:F35)=0,"",SUM(D35:F35))</f>
        <v/>
      </c>
    </row>
    <row r="36" spans="2:7" ht="53.25" customHeight="1" x14ac:dyDescent="0.2">
      <c r="B36" s="326" t="s">
        <v>167</v>
      </c>
      <c r="C36" s="327"/>
      <c r="D36" s="146">
        <f>IF(SUM(D32:D35)=0,"",SUM(D32:D35))</f>
        <v>9</v>
      </c>
      <c r="E36" s="146" t="str">
        <f>IF(SUM(E32:E35)=0,"",SUM(E32:E35))</f>
        <v/>
      </c>
      <c r="F36" s="146">
        <f>IF(SUM(F32:F35)=0,"",SUM(F32:F35))</f>
        <v>16</v>
      </c>
      <c r="G36" s="146">
        <f>IF(SUM(G32:G35)=0,"",SUM(G32:G35))</f>
        <v>25</v>
      </c>
    </row>
    <row r="37" spans="2:7" ht="12" customHeight="1" x14ac:dyDescent="0.2">
      <c r="B37" s="158"/>
      <c r="C37" s="158"/>
      <c r="D37" s="159"/>
      <c r="E37" s="159"/>
      <c r="F37" s="159"/>
      <c r="G37" s="159"/>
    </row>
    <row r="38" spans="2:7" hidden="1" outlineLevel="1" x14ac:dyDescent="0.2">
      <c r="B38" s="75" t="s">
        <v>354</v>
      </c>
    </row>
    <row r="39" spans="2:7" ht="12" hidden="1" customHeight="1" outlineLevel="1" x14ac:dyDescent="0.2">
      <c r="B39" s="374" t="s">
        <v>332</v>
      </c>
      <c r="C39" s="375" t="s">
        <v>20</v>
      </c>
      <c r="D39" s="326" t="s">
        <v>37</v>
      </c>
      <c r="E39" s="377"/>
      <c r="F39" s="327"/>
      <c r="G39" s="375" t="s">
        <v>16</v>
      </c>
    </row>
    <row r="40" spans="2:7" ht="43.5" hidden="1" outlineLevel="1" x14ac:dyDescent="0.2">
      <c r="B40" s="374"/>
      <c r="C40" s="376"/>
      <c r="D40" s="149" t="s">
        <v>168</v>
      </c>
      <c r="E40" s="149" t="s">
        <v>169</v>
      </c>
      <c r="F40" s="149" t="s">
        <v>170</v>
      </c>
      <c r="G40" s="376"/>
    </row>
    <row r="41" spans="2:7" ht="40.5" hidden="1" customHeight="1" outlineLevel="1" x14ac:dyDescent="0.2">
      <c r="B41" s="378"/>
      <c r="C41" s="149" t="s">
        <v>50</v>
      </c>
      <c r="D41" s="157"/>
      <c r="E41" s="157"/>
      <c r="F41" s="157"/>
      <c r="G41" s="146" t="str">
        <f>IF(COUNTA(D41:F41)=0,"",SUM(D41:F41))</f>
        <v/>
      </c>
    </row>
    <row r="42" spans="2:7" ht="40.5" hidden="1" customHeight="1" outlineLevel="1" x14ac:dyDescent="0.2">
      <c r="B42" s="379"/>
      <c r="C42" s="148" t="s">
        <v>35</v>
      </c>
      <c r="D42" s="157"/>
      <c r="E42" s="157"/>
      <c r="F42" s="157"/>
      <c r="G42" s="146" t="str">
        <f>IF(COUNTA(D42:F42)=0,"",SUM(D42:F42))</f>
        <v/>
      </c>
    </row>
    <row r="43" spans="2:7" ht="40.5" hidden="1" customHeight="1" outlineLevel="1" x14ac:dyDescent="0.2">
      <c r="B43" s="379"/>
      <c r="C43" s="149" t="s">
        <v>165</v>
      </c>
      <c r="D43" s="157"/>
      <c r="E43" s="157"/>
      <c r="F43" s="157"/>
      <c r="G43" s="146" t="str">
        <f>IF(COUNTA(D43:F43)=0,"",SUM(D43:F43))</f>
        <v/>
      </c>
    </row>
    <row r="44" spans="2:7" ht="40.5" hidden="1" customHeight="1" outlineLevel="1" x14ac:dyDescent="0.2">
      <c r="B44" s="380"/>
      <c r="C44" s="148" t="s">
        <v>166</v>
      </c>
      <c r="D44" s="157"/>
      <c r="E44" s="157"/>
      <c r="F44" s="157"/>
      <c r="G44" s="146" t="str">
        <f>IF(COUNTA(D44:F44)=0,"",SUM(D44:F44))</f>
        <v/>
      </c>
    </row>
    <row r="45" spans="2:7" ht="53.25" hidden="1" customHeight="1" outlineLevel="1" x14ac:dyDescent="0.2">
      <c r="B45" s="326" t="s">
        <v>167</v>
      </c>
      <c r="C45" s="327"/>
      <c r="D45" s="146" t="str">
        <f>IF(SUM(D41:D44)=0,"",SUM(D41:D44))</f>
        <v/>
      </c>
      <c r="E45" s="146" t="str">
        <f>IF(SUM(E41:E44)=0,"",SUM(E41:E44))</f>
        <v/>
      </c>
      <c r="F45" s="146" t="str">
        <f>IF(SUM(F41:F44)=0,"",SUM(F41:F44))</f>
        <v/>
      </c>
      <c r="G45" s="146" t="str">
        <f>IF(SUM(G41:G44)=0,"",SUM(G41:G44))</f>
        <v/>
      </c>
    </row>
    <row r="46" spans="2:7" collapsed="1" x14ac:dyDescent="0.2"/>
  </sheetData>
  <mergeCells count="29">
    <mergeCell ref="D3:H3"/>
    <mergeCell ref="C3:C4"/>
    <mergeCell ref="B3:B4"/>
    <mergeCell ref="B13:B14"/>
    <mergeCell ref="C5:C6"/>
    <mergeCell ref="C7:C8"/>
    <mergeCell ref="C9:C10"/>
    <mergeCell ref="C11:C12"/>
    <mergeCell ref="B5:B12"/>
    <mergeCell ref="D30:F30"/>
    <mergeCell ref="G30:G31"/>
    <mergeCell ref="B36:C36"/>
    <mergeCell ref="D17:H17"/>
    <mergeCell ref="C19:C20"/>
    <mergeCell ref="C21:C22"/>
    <mergeCell ref="C23:C24"/>
    <mergeCell ref="C25:C26"/>
    <mergeCell ref="B17:B18"/>
    <mergeCell ref="C17:C18"/>
    <mergeCell ref="B27:B28"/>
    <mergeCell ref="B30:B31"/>
    <mergeCell ref="C30:C31"/>
    <mergeCell ref="B32:B35"/>
    <mergeCell ref="B45:C45"/>
    <mergeCell ref="B39:B40"/>
    <mergeCell ref="C39:C40"/>
    <mergeCell ref="D39:F39"/>
    <mergeCell ref="G39:G40"/>
    <mergeCell ref="B41:B44"/>
  </mergeCells>
  <phoneticPr fontId="5"/>
  <conditionalFormatting sqref="G5">
    <cfRule type="colorScale" priority="1">
      <colorScale>
        <cfvo type="min"/>
        <cfvo type="max"/>
        <color rgb="FFFF7128"/>
        <color rgb="FFFFEF9C"/>
      </colorScale>
    </cfRule>
  </conditionalFormatting>
  <conditionalFormatting sqref="G6">
    <cfRule type="colorScale" priority="2">
      <colorScale>
        <cfvo type="min"/>
        <cfvo type="max"/>
        <color rgb="FFFF7128"/>
        <color rgb="FFFFEF9C"/>
      </colorScale>
    </cfRule>
  </conditionalFormatting>
  <conditionalFormatting sqref="G19">
    <cfRule type="colorScale" priority="4">
      <colorScale>
        <cfvo type="min"/>
        <cfvo type="max"/>
        <color rgb="FFFF7128"/>
        <color rgb="FFFFEF9C"/>
      </colorScale>
    </cfRule>
  </conditionalFormatting>
  <dataValidations count="9">
    <dataValidation type="list" allowBlank="1" showInputMessage="1" showErrorMessage="1" sqref="G19:G26 G5:G12" xr:uid="{00000000-0002-0000-0900-000000000000}">
      <formula1>$C$13:$C$14</formula1>
    </dataValidation>
    <dataValidation allowBlank="1" showInputMessage="1" showErrorMessage="1" prompt="水準点数は数値だけをご記入ください。_x000a__x000a_" sqref="F19:F26 F5:F12" xr:uid="{00000000-0002-0000-0900-000001000000}"/>
    <dataValidation allowBlank="1" showInputMessage="1" showErrorMessage="1" prompt="測量距離は数値だけをご記入ください。_x000a_" sqref="D19:D26 D5:D12" xr:uid="{00000000-0002-0000-0900-000002000000}"/>
    <dataValidation allowBlank="1" showInputMessage="1" showErrorMessage="1" prompt="測量面積は数値だけをご記入ください。_x000a__x000a__x000a_" sqref="E19:E26 E5:E12"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5:F35 D44:F44"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4 D43"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3:F33 D42:F42"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4:F34 E43:F43"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41:F41 D32:F32" xr:uid="{00000000-0002-0000-0900-000008000000}"/>
  </dataValidations>
  <pageMargins left="0.70866141732283472" right="0.55118110236220474" top="0.70866141732283472" bottom="0.6692913385826772"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71"/>
  <sheetViews>
    <sheetView showGridLines="0" zoomScale="70" zoomScaleNormal="70" zoomScaleSheetLayoutView="90" workbookViewId="0">
      <pane xSplit="2" ySplit="5" topLeftCell="C6" activePane="bottomRight" state="frozen"/>
      <selection activeCell="F6" sqref="F6"/>
      <selection pane="topRight" activeCell="F6" sqref="F6"/>
      <selection pane="bottomLeft" activeCell="F6" sqref="F6"/>
      <selection pane="bottomRight" activeCell="B1" sqref="B1"/>
    </sheetView>
  </sheetViews>
  <sheetFormatPr defaultColWidth="9" defaultRowHeight="14.5" outlineLevelRow="1" x14ac:dyDescent="0.2"/>
  <cols>
    <col min="1" max="1" width="8.6328125" style="101" hidden="1" customWidth="1"/>
    <col min="2" max="2" width="7.36328125" style="100" customWidth="1"/>
    <col min="3" max="3" width="5.90625" style="169" customWidth="1"/>
    <col min="4" max="4" width="11.36328125" style="100" customWidth="1"/>
    <col min="5" max="5" width="5.6328125" style="170" customWidth="1"/>
    <col min="6" max="6" width="5.6328125" style="100" customWidth="1"/>
    <col min="7" max="7" width="10.81640625" style="100" customWidth="1"/>
    <col min="8" max="8" width="5.6328125" style="170" customWidth="1"/>
    <col min="9" max="9" width="5.6328125" style="100" customWidth="1"/>
    <col min="10" max="10" width="10.81640625" style="100" customWidth="1"/>
    <col min="11" max="11" width="5.6328125" style="170" customWidth="1"/>
    <col min="12" max="12" width="5.6328125" style="100" customWidth="1"/>
    <col min="13" max="13" width="10.81640625" style="100" customWidth="1"/>
    <col min="14" max="14" width="5.6328125" style="170" customWidth="1"/>
    <col min="15" max="15" width="5.6328125" style="100" customWidth="1"/>
    <col min="16" max="16" width="10.81640625" style="100" customWidth="1"/>
    <col min="17" max="17" width="6.54296875" style="170" bestFit="1" customWidth="1"/>
    <col min="18" max="18" width="5.6328125" style="100" customWidth="1"/>
    <col min="19" max="19" width="10.81640625" style="100" customWidth="1"/>
    <col min="20" max="20" width="7.6328125" style="100" customWidth="1"/>
    <col min="21" max="32" width="5.6328125" style="100" customWidth="1"/>
    <col min="33" max="16384" width="9" style="100"/>
  </cols>
  <sheetData>
    <row r="1" spans="1:21" ht="17.5" x14ac:dyDescent="0.2">
      <c r="B1" s="71" t="s">
        <v>618</v>
      </c>
    </row>
    <row r="2" spans="1:21" x14ac:dyDescent="0.2">
      <c r="A2" s="101">
        <f>IF(COUNTA(E6:S10)&lt;&gt;0,1,2)</f>
        <v>1</v>
      </c>
      <c r="D2" s="99"/>
    </row>
    <row r="3" spans="1:21" ht="20.149999999999999" customHeight="1" x14ac:dyDescent="0.2">
      <c r="B3" s="407" t="s">
        <v>226</v>
      </c>
      <c r="C3" s="415" t="s">
        <v>227</v>
      </c>
      <c r="D3" s="392" t="s">
        <v>64</v>
      </c>
      <c r="E3" s="171" t="s">
        <v>177</v>
      </c>
      <c r="F3" s="172"/>
      <c r="G3" s="173"/>
      <c r="H3" s="171" t="s">
        <v>222</v>
      </c>
      <c r="I3" s="172"/>
      <c r="J3" s="173"/>
      <c r="K3" s="171" t="s">
        <v>232</v>
      </c>
      <c r="L3" s="172"/>
      <c r="M3" s="173"/>
      <c r="N3" s="174" t="s">
        <v>337</v>
      </c>
      <c r="O3" s="172"/>
      <c r="P3" s="173"/>
      <c r="Q3" s="174" t="s">
        <v>345</v>
      </c>
      <c r="R3" s="174"/>
      <c r="S3" s="174"/>
    </row>
    <row r="4" spans="1:21" ht="25.5" customHeight="1" x14ac:dyDescent="0.2">
      <c r="A4" s="101" t="s">
        <v>463</v>
      </c>
      <c r="B4" s="408"/>
      <c r="C4" s="415"/>
      <c r="D4" s="393"/>
      <c r="E4" s="175" t="s">
        <v>65</v>
      </c>
      <c r="F4" s="176" t="s">
        <v>267</v>
      </c>
      <c r="G4" s="177"/>
      <c r="H4" s="175" t="s">
        <v>66</v>
      </c>
      <c r="I4" s="176" t="s">
        <v>267</v>
      </c>
      <c r="J4" s="177"/>
      <c r="K4" s="175" t="s">
        <v>67</v>
      </c>
      <c r="L4" s="176" t="s">
        <v>267</v>
      </c>
      <c r="M4" s="177"/>
      <c r="N4" s="175" t="s">
        <v>68</v>
      </c>
      <c r="O4" s="176" t="s">
        <v>267</v>
      </c>
      <c r="P4" s="177"/>
      <c r="Q4" s="175" t="s">
        <v>65</v>
      </c>
      <c r="R4" s="176" t="s">
        <v>267</v>
      </c>
      <c r="S4" s="178"/>
    </row>
    <row r="5" spans="1:21" ht="27.75" customHeight="1" x14ac:dyDescent="0.2">
      <c r="B5" s="409"/>
      <c r="C5" s="415"/>
      <c r="D5" s="394"/>
      <c r="E5" s="179" t="s">
        <v>69</v>
      </c>
      <c r="F5" s="180" t="s">
        <v>269</v>
      </c>
      <c r="G5" s="181" t="s">
        <v>224</v>
      </c>
      <c r="H5" s="179" t="s">
        <v>69</v>
      </c>
      <c r="I5" s="180" t="s">
        <v>268</v>
      </c>
      <c r="J5" s="181" t="s">
        <v>70</v>
      </c>
      <c r="K5" s="179" t="s">
        <v>69</v>
      </c>
      <c r="L5" s="180" t="s">
        <v>268</v>
      </c>
      <c r="M5" s="181" t="s">
        <v>70</v>
      </c>
      <c r="N5" s="179" t="s">
        <v>69</v>
      </c>
      <c r="O5" s="180" t="s">
        <v>268</v>
      </c>
      <c r="P5" s="181" t="s">
        <v>70</v>
      </c>
      <c r="Q5" s="179" t="s">
        <v>69</v>
      </c>
      <c r="R5" s="180" t="s">
        <v>268</v>
      </c>
      <c r="S5" s="181" t="s">
        <v>70</v>
      </c>
    </row>
    <row r="6" spans="1:21" ht="21.75" customHeight="1" x14ac:dyDescent="0.2">
      <c r="B6" s="392" t="str">
        <f>ｼｰﾄ0!$C$4</f>
        <v>関東平野南部</v>
      </c>
      <c r="C6" s="388" t="s">
        <v>609</v>
      </c>
      <c r="D6" s="182" t="s">
        <v>225</v>
      </c>
      <c r="E6" s="160">
        <v>58</v>
      </c>
      <c r="F6" s="161">
        <v>4</v>
      </c>
      <c r="G6" s="161">
        <v>1.165</v>
      </c>
      <c r="H6" s="160">
        <v>58</v>
      </c>
      <c r="I6" s="161">
        <v>6</v>
      </c>
      <c r="J6" s="161">
        <v>1.0289999999999999</v>
      </c>
      <c r="K6" s="160">
        <v>57</v>
      </c>
      <c r="L6" s="161">
        <v>3</v>
      </c>
      <c r="M6" s="161">
        <v>0.92500000000000004</v>
      </c>
      <c r="N6" s="160">
        <v>52</v>
      </c>
      <c r="O6" s="161">
        <v>2.5979999999999999</v>
      </c>
      <c r="P6" s="161">
        <v>0.85</v>
      </c>
      <c r="Q6" s="160">
        <v>54</v>
      </c>
      <c r="R6" s="161">
        <v>2.6</v>
      </c>
      <c r="S6" s="161">
        <v>0.8</v>
      </c>
    </row>
    <row r="7" spans="1:21" ht="21.75" customHeight="1" x14ac:dyDescent="0.2">
      <c r="B7" s="393"/>
      <c r="C7" s="389"/>
      <c r="D7" s="182" t="s">
        <v>19</v>
      </c>
      <c r="E7" s="160"/>
      <c r="F7" s="161"/>
      <c r="G7" s="161"/>
      <c r="H7" s="160"/>
      <c r="I7" s="161"/>
      <c r="J7" s="161"/>
      <c r="K7" s="160"/>
      <c r="L7" s="161"/>
      <c r="M7" s="161"/>
      <c r="N7" s="160"/>
      <c r="O7" s="161"/>
      <c r="P7" s="161"/>
      <c r="Q7" s="160"/>
      <c r="R7" s="161"/>
      <c r="S7" s="161"/>
    </row>
    <row r="8" spans="1:21" ht="21.75" customHeight="1" x14ac:dyDescent="0.2">
      <c r="B8" s="393"/>
      <c r="C8" s="389"/>
      <c r="D8" s="182" t="s">
        <v>18</v>
      </c>
      <c r="E8" s="160"/>
      <c r="F8" s="161"/>
      <c r="G8" s="161"/>
      <c r="H8" s="160"/>
      <c r="I8" s="161"/>
      <c r="J8" s="161"/>
      <c r="K8" s="160"/>
      <c r="L8" s="161"/>
      <c r="M8" s="161"/>
      <c r="N8" s="160"/>
      <c r="O8" s="161"/>
      <c r="P8" s="161"/>
      <c r="Q8" s="160"/>
      <c r="R8" s="161"/>
      <c r="S8" s="161"/>
      <c r="U8" s="183"/>
    </row>
    <row r="9" spans="1:21" ht="21.75" customHeight="1" x14ac:dyDescent="0.2">
      <c r="B9" s="393"/>
      <c r="C9" s="389"/>
      <c r="D9" s="182" t="s">
        <v>200</v>
      </c>
      <c r="E9" s="160">
        <v>23</v>
      </c>
      <c r="F9" s="161" t="s">
        <v>459</v>
      </c>
      <c r="G9" s="161" t="s">
        <v>459</v>
      </c>
      <c r="H9" s="160">
        <v>23</v>
      </c>
      <c r="I9" s="161" t="s">
        <v>459</v>
      </c>
      <c r="J9" s="161" t="s">
        <v>459</v>
      </c>
      <c r="K9" s="160">
        <v>24</v>
      </c>
      <c r="L9" s="161" t="s">
        <v>459</v>
      </c>
      <c r="M9" s="161" t="s">
        <v>459</v>
      </c>
      <c r="N9" s="160">
        <v>24</v>
      </c>
      <c r="O9" s="161" t="s">
        <v>459</v>
      </c>
      <c r="P9" s="161" t="s">
        <v>459</v>
      </c>
      <c r="Q9" s="160">
        <v>62</v>
      </c>
      <c r="R9" s="161" t="s">
        <v>459</v>
      </c>
      <c r="S9" s="161" t="s">
        <v>459</v>
      </c>
    </row>
    <row r="10" spans="1:21" ht="21.75" customHeight="1" x14ac:dyDescent="0.2">
      <c r="B10" s="393"/>
      <c r="C10" s="389"/>
      <c r="D10" s="77" t="s">
        <v>51</v>
      </c>
      <c r="E10" s="160">
        <v>103</v>
      </c>
      <c r="F10" s="161">
        <v>6</v>
      </c>
      <c r="G10" s="161">
        <v>2.202</v>
      </c>
      <c r="H10" s="160">
        <v>102</v>
      </c>
      <c r="I10" s="161">
        <v>12</v>
      </c>
      <c r="J10" s="161">
        <v>1.9359999999999999</v>
      </c>
      <c r="K10" s="160">
        <v>105</v>
      </c>
      <c r="L10" s="161">
        <v>6</v>
      </c>
      <c r="M10" s="161">
        <v>1.919</v>
      </c>
      <c r="N10" s="160">
        <v>104</v>
      </c>
      <c r="O10" s="161">
        <v>6.3369999999999997</v>
      </c>
      <c r="P10" s="161">
        <v>1.7322</v>
      </c>
      <c r="Q10" s="160">
        <v>86</v>
      </c>
      <c r="R10" s="161">
        <v>6.2</v>
      </c>
      <c r="S10" s="161">
        <v>1.9</v>
      </c>
    </row>
    <row r="11" spans="1:21" ht="26.25" customHeight="1" x14ac:dyDescent="0.2">
      <c r="B11" s="394"/>
      <c r="C11" s="390"/>
      <c r="D11" s="77" t="s">
        <v>248</v>
      </c>
      <c r="E11" s="162">
        <f t="shared" ref="E11:G11" si="0">IF(COUNT(E6:E10)&gt;=1,SUM(E6:E10),"")</f>
        <v>184</v>
      </c>
      <c r="F11" s="163">
        <f t="shared" ref="F11" si="1">IF(COUNT(F6:F10)&gt;=1,SUM(F6:F10),"")</f>
        <v>10</v>
      </c>
      <c r="G11" s="163">
        <f t="shared" si="0"/>
        <v>3.367</v>
      </c>
      <c r="H11" s="162">
        <f t="shared" ref="H11:J11" si="2">IF(COUNT(H6:H10)&gt;=1,SUM(H6:H10),"")</f>
        <v>183</v>
      </c>
      <c r="I11" s="164">
        <f t="shared" ref="I11" si="3">IF(COUNT(I6:I10)&gt;=1,SUM(I6:I10),"")</f>
        <v>18</v>
      </c>
      <c r="J11" s="164">
        <f t="shared" si="2"/>
        <v>2.9649999999999999</v>
      </c>
      <c r="K11" s="162">
        <f t="shared" ref="K11:M11" si="4">IF(COUNT(K6:K10)&gt;=1,SUM(K6:K10),"")</f>
        <v>186</v>
      </c>
      <c r="L11" s="163">
        <f t="shared" ref="L11" si="5">IF(COUNT(L6:L10)&gt;=1,SUM(L6:L10),"")</f>
        <v>9</v>
      </c>
      <c r="M11" s="163">
        <f t="shared" si="4"/>
        <v>2.8440000000000003</v>
      </c>
      <c r="N11" s="162">
        <f t="shared" ref="N11:S11" si="6">IF(COUNT(N6:N10)&gt;=1,SUM(N6:N10),"")</f>
        <v>180</v>
      </c>
      <c r="O11" s="163">
        <f t="shared" ref="O11" si="7">IF(COUNT(O6:O10)&gt;=1,SUM(O6:O10),"")</f>
        <v>8.9349999999999987</v>
      </c>
      <c r="P11" s="163">
        <f t="shared" si="6"/>
        <v>2.5821999999999998</v>
      </c>
      <c r="Q11" s="162">
        <f t="shared" si="6"/>
        <v>202</v>
      </c>
      <c r="R11" s="163">
        <f t="shared" ref="R11" si="8">IF(COUNT(R6:R10)&gt;=1,SUM(R6:R10),"")</f>
        <v>8.8000000000000007</v>
      </c>
      <c r="S11" s="163">
        <f t="shared" si="6"/>
        <v>2.7</v>
      </c>
    </row>
    <row r="12" spans="1:21" ht="21.75" customHeight="1" x14ac:dyDescent="0.2">
      <c r="B12" s="392" t="str">
        <f>ｼｰﾄ0!$C$4</f>
        <v>関東平野南部</v>
      </c>
      <c r="C12" s="417" t="s">
        <v>540</v>
      </c>
      <c r="D12" s="182" t="s">
        <v>199</v>
      </c>
      <c r="E12" s="77">
        <v>27</v>
      </c>
      <c r="F12" s="161">
        <v>0.9</v>
      </c>
      <c r="G12" s="161">
        <v>0.32850000000000001</v>
      </c>
      <c r="H12" s="77">
        <v>28</v>
      </c>
      <c r="I12" s="161">
        <v>0.8</v>
      </c>
      <c r="J12" s="161">
        <v>0.27510000000000001</v>
      </c>
      <c r="K12" s="77">
        <v>28</v>
      </c>
      <c r="L12" s="161">
        <v>0.7</v>
      </c>
      <c r="M12" s="161">
        <v>0.25</v>
      </c>
      <c r="N12" s="77">
        <v>28</v>
      </c>
      <c r="O12" s="161">
        <v>0.73</v>
      </c>
      <c r="P12" s="161">
        <v>0.27</v>
      </c>
      <c r="Q12" s="165">
        <v>27</v>
      </c>
      <c r="R12" s="161">
        <v>0.7</v>
      </c>
      <c r="S12" s="161">
        <v>0.3</v>
      </c>
    </row>
    <row r="13" spans="1:21" ht="21.75" customHeight="1" x14ac:dyDescent="0.2">
      <c r="B13" s="393"/>
      <c r="C13" s="418"/>
      <c r="D13" s="182" t="s">
        <v>19</v>
      </c>
      <c r="E13" s="77">
        <v>0</v>
      </c>
      <c r="F13" s="161">
        <v>0</v>
      </c>
      <c r="G13" s="161">
        <v>0</v>
      </c>
      <c r="H13" s="77">
        <v>0</v>
      </c>
      <c r="I13" s="161">
        <v>0</v>
      </c>
      <c r="J13" s="161">
        <v>0</v>
      </c>
      <c r="K13" s="77">
        <v>0</v>
      </c>
      <c r="L13" s="161">
        <v>0</v>
      </c>
      <c r="M13" s="161">
        <v>0</v>
      </c>
      <c r="N13" s="77">
        <v>0</v>
      </c>
      <c r="O13" s="161">
        <v>0</v>
      </c>
      <c r="P13" s="161">
        <v>0</v>
      </c>
      <c r="Q13" s="165">
        <v>0</v>
      </c>
      <c r="R13" s="161">
        <v>0</v>
      </c>
      <c r="S13" s="161">
        <v>0</v>
      </c>
    </row>
    <row r="14" spans="1:21" ht="21.75" customHeight="1" x14ac:dyDescent="0.2">
      <c r="B14" s="393"/>
      <c r="C14" s="418"/>
      <c r="D14" s="182" t="s">
        <v>18</v>
      </c>
      <c r="E14" s="77">
        <v>22</v>
      </c>
      <c r="F14" s="161">
        <v>32.799999999999997</v>
      </c>
      <c r="G14" s="161">
        <v>11.971999999999998</v>
      </c>
      <c r="H14" s="77">
        <v>22</v>
      </c>
      <c r="I14" s="161">
        <v>33.5</v>
      </c>
      <c r="J14" s="161">
        <v>12.223000000000001</v>
      </c>
      <c r="K14" s="77">
        <v>19</v>
      </c>
      <c r="L14" s="161">
        <v>33.6</v>
      </c>
      <c r="M14" s="161">
        <v>12.32</v>
      </c>
      <c r="N14" s="77">
        <v>16</v>
      </c>
      <c r="O14" s="161">
        <v>35.17</v>
      </c>
      <c r="P14" s="161">
        <v>12.84</v>
      </c>
      <c r="Q14" s="165">
        <v>13</v>
      </c>
      <c r="R14" s="161">
        <v>34.200000000000003</v>
      </c>
      <c r="S14" s="161">
        <v>12.5</v>
      </c>
    </row>
    <row r="15" spans="1:21" ht="21.75" customHeight="1" x14ac:dyDescent="0.2">
      <c r="B15" s="393"/>
      <c r="C15" s="418"/>
      <c r="D15" s="182" t="s">
        <v>200</v>
      </c>
      <c r="E15" s="77">
        <v>19</v>
      </c>
      <c r="F15" s="161">
        <v>0</v>
      </c>
      <c r="G15" s="161">
        <v>0</v>
      </c>
      <c r="H15" s="77">
        <v>19</v>
      </c>
      <c r="I15" s="161">
        <v>0</v>
      </c>
      <c r="J15" s="161">
        <v>0</v>
      </c>
      <c r="K15" s="77">
        <v>19</v>
      </c>
      <c r="L15" s="161">
        <v>0</v>
      </c>
      <c r="M15" s="161">
        <v>0</v>
      </c>
      <c r="N15" s="77">
        <v>19</v>
      </c>
      <c r="O15" s="161">
        <v>0</v>
      </c>
      <c r="P15" s="161">
        <v>0</v>
      </c>
      <c r="Q15" s="165">
        <v>19</v>
      </c>
      <c r="R15" s="161">
        <v>0</v>
      </c>
      <c r="S15" s="161">
        <v>0</v>
      </c>
    </row>
    <row r="16" spans="1:21" ht="21.75" customHeight="1" x14ac:dyDescent="0.2">
      <c r="B16" s="393"/>
      <c r="C16" s="418"/>
      <c r="D16" s="77" t="s">
        <v>51</v>
      </c>
      <c r="E16" s="77">
        <v>105</v>
      </c>
      <c r="F16" s="161">
        <v>6.4</v>
      </c>
      <c r="G16" s="161">
        <v>2.3359999999999999</v>
      </c>
      <c r="H16" s="77">
        <v>107</v>
      </c>
      <c r="I16" s="161">
        <v>6.1</v>
      </c>
      <c r="J16" s="161">
        <v>2.2387000000000001</v>
      </c>
      <c r="K16" s="77">
        <v>108</v>
      </c>
      <c r="L16" s="161">
        <v>5.5</v>
      </c>
      <c r="M16" s="161">
        <v>2.0099999999999998</v>
      </c>
      <c r="N16" s="77">
        <v>111</v>
      </c>
      <c r="O16" s="161">
        <v>5.36</v>
      </c>
      <c r="P16" s="161">
        <v>1.96</v>
      </c>
      <c r="Q16" s="165">
        <v>110</v>
      </c>
      <c r="R16" s="161">
        <v>6.4</v>
      </c>
      <c r="S16" s="161">
        <v>2.2999999999999998</v>
      </c>
    </row>
    <row r="17" spans="2:19" ht="26.25" customHeight="1" thickBot="1" x14ac:dyDescent="0.25">
      <c r="B17" s="394"/>
      <c r="C17" s="419"/>
      <c r="D17" s="77" t="s">
        <v>249</v>
      </c>
      <c r="E17" s="162">
        <f t="shared" ref="E17:G17" si="9">IF(COUNT(E12:E16)&gt;=1,SUM(E12:E16),"")</f>
        <v>173</v>
      </c>
      <c r="F17" s="163">
        <f t="shared" ref="F17" si="10">IF(COUNT(F12:F16)&gt;=1,SUM(F12:F16),"")</f>
        <v>40.099999999999994</v>
      </c>
      <c r="G17" s="163">
        <f t="shared" si="9"/>
        <v>14.636499999999998</v>
      </c>
      <c r="H17" s="162">
        <f t="shared" ref="H17:S17" si="11">IF(COUNT(H12:H16)&gt;=1,SUM(H12:H16),"")</f>
        <v>176</v>
      </c>
      <c r="I17" s="164">
        <f t="shared" si="11"/>
        <v>40.4</v>
      </c>
      <c r="J17" s="164">
        <f t="shared" si="11"/>
        <v>14.736800000000001</v>
      </c>
      <c r="K17" s="162">
        <f t="shared" si="11"/>
        <v>174</v>
      </c>
      <c r="L17" s="163">
        <f t="shared" si="11"/>
        <v>39.800000000000004</v>
      </c>
      <c r="M17" s="163">
        <f t="shared" si="11"/>
        <v>14.58</v>
      </c>
      <c r="N17" s="162">
        <f t="shared" si="11"/>
        <v>174</v>
      </c>
      <c r="O17" s="163">
        <f t="shared" si="11"/>
        <v>41.26</v>
      </c>
      <c r="P17" s="163">
        <f t="shared" si="11"/>
        <v>15.07</v>
      </c>
      <c r="Q17" s="162">
        <f t="shared" si="11"/>
        <v>169</v>
      </c>
      <c r="R17" s="163">
        <f t="shared" si="11"/>
        <v>41.300000000000004</v>
      </c>
      <c r="S17" s="163">
        <f t="shared" si="11"/>
        <v>15.100000000000001</v>
      </c>
    </row>
    <row r="18" spans="2:19" ht="21.75" hidden="1" customHeight="1" outlineLevel="1" x14ac:dyDescent="0.2">
      <c r="B18" s="392" t="str">
        <f>ｼｰﾄ0!$C$4</f>
        <v>関東平野南部</v>
      </c>
      <c r="C18" s="388"/>
      <c r="D18" s="182" t="s">
        <v>199</v>
      </c>
      <c r="E18" s="77"/>
      <c r="F18" s="161"/>
      <c r="G18" s="161"/>
      <c r="H18" s="77"/>
      <c r="I18" s="161"/>
      <c r="J18" s="161"/>
      <c r="K18" s="77"/>
      <c r="L18" s="161"/>
      <c r="M18" s="161"/>
      <c r="N18" s="77"/>
      <c r="O18" s="161"/>
      <c r="P18" s="161"/>
      <c r="Q18" s="165"/>
      <c r="R18" s="161"/>
      <c r="S18" s="161"/>
    </row>
    <row r="19" spans="2:19" ht="21.75" hidden="1" customHeight="1" outlineLevel="1" x14ac:dyDescent="0.2">
      <c r="B19" s="393"/>
      <c r="C19" s="410"/>
      <c r="D19" s="182" t="s">
        <v>19</v>
      </c>
      <c r="E19" s="77"/>
      <c r="F19" s="161"/>
      <c r="G19" s="161"/>
      <c r="H19" s="77"/>
      <c r="I19" s="161"/>
      <c r="J19" s="161"/>
      <c r="K19" s="77"/>
      <c r="L19" s="161"/>
      <c r="M19" s="161"/>
      <c r="N19" s="77"/>
      <c r="O19" s="161"/>
      <c r="P19" s="161"/>
      <c r="Q19" s="165"/>
      <c r="R19" s="161"/>
      <c r="S19" s="161"/>
    </row>
    <row r="20" spans="2:19" ht="21.75" hidden="1" customHeight="1" outlineLevel="1" x14ac:dyDescent="0.2">
      <c r="B20" s="393"/>
      <c r="C20" s="410"/>
      <c r="D20" s="182" t="s">
        <v>18</v>
      </c>
      <c r="E20" s="77"/>
      <c r="F20" s="161"/>
      <c r="G20" s="161"/>
      <c r="H20" s="77"/>
      <c r="I20" s="161"/>
      <c r="J20" s="161"/>
      <c r="K20" s="77"/>
      <c r="L20" s="161"/>
      <c r="M20" s="161"/>
      <c r="N20" s="77"/>
      <c r="O20" s="161"/>
      <c r="P20" s="161"/>
      <c r="Q20" s="165"/>
      <c r="R20" s="161"/>
      <c r="S20" s="161"/>
    </row>
    <row r="21" spans="2:19" ht="21.75" hidden="1" customHeight="1" outlineLevel="1" x14ac:dyDescent="0.2">
      <c r="B21" s="393"/>
      <c r="C21" s="410"/>
      <c r="D21" s="182" t="s">
        <v>200</v>
      </c>
      <c r="E21" s="77"/>
      <c r="F21" s="161"/>
      <c r="G21" s="161"/>
      <c r="H21" s="77"/>
      <c r="I21" s="161"/>
      <c r="J21" s="161"/>
      <c r="K21" s="77"/>
      <c r="L21" s="161"/>
      <c r="M21" s="161"/>
      <c r="N21" s="77"/>
      <c r="O21" s="161"/>
      <c r="P21" s="161"/>
      <c r="Q21" s="165"/>
      <c r="R21" s="161"/>
      <c r="S21" s="161"/>
    </row>
    <row r="22" spans="2:19" ht="21.75" hidden="1" customHeight="1" outlineLevel="1" x14ac:dyDescent="0.2">
      <c r="B22" s="393"/>
      <c r="C22" s="410"/>
      <c r="D22" s="77" t="s">
        <v>51</v>
      </c>
      <c r="E22" s="77"/>
      <c r="F22" s="161"/>
      <c r="G22" s="161"/>
      <c r="H22" s="77"/>
      <c r="I22" s="161"/>
      <c r="J22" s="161"/>
      <c r="K22" s="77"/>
      <c r="L22" s="161"/>
      <c r="M22" s="161"/>
      <c r="N22" s="77"/>
      <c r="O22" s="161"/>
      <c r="P22" s="161"/>
      <c r="Q22" s="165"/>
      <c r="R22" s="161"/>
      <c r="S22" s="161"/>
    </row>
    <row r="23" spans="2:19" ht="26.25" hidden="1" customHeight="1" outlineLevel="1" x14ac:dyDescent="0.2">
      <c r="B23" s="394"/>
      <c r="C23" s="411"/>
      <c r="D23" s="77" t="s">
        <v>250</v>
      </c>
      <c r="E23" s="165" t="str">
        <f t="shared" ref="E23:G23" si="12">IF(COUNT(E18:E22)&gt;=1,SUM(E18:E22),"")</f>
        <v/>
      </c>
      <c r="F23" s="166" t="str">
        <f t="shared" ref="F23" si="13">IF(COUNT(F18:F22)&gt;=1,SUM(F18:F22),"")</f>
        <v/>
      </c>
      <c r="G23" s="166" t="str">
        <f t="shared" si="12"/>
        <v/>
      </c>
      <c r="H23" s="165" t="str">
        <f t="shared" ref="H23:S23" si="14">IF(COUNT(H18:H22)&gt;=1,SUM(H18:H22),"")</f>
        <v/>
      </c>
      <c r="I23" s="167" t="str">
        <f t="shared" si="14"/>
        <v/>
      </c>
      <c r="J23" s="167" t="str">
        <f t="shared" si="14"/>
        <v/>
      </c>
      <c r="K23" s="165" t="str">
        <f t="shared" si="14"/>
        <v/>
      </c>
      <c r="L23" s="166" t="str">
        <f t="shared" si="14"/>
        <v/>
      </c>
      <c r="M23" s="166" t="str">
        <f t="shared" si="14"/>
        <v/>
      </c>
      <c r="N23" s="165" t="str">
        <f t="shared" si="14"/>
        <v/>
      </c>
      <c r="O23" s="166" t="str">
        <f t="shared" si="14"/>
        <v/>
      </c>
      <c r="P23" s="166" t="str">
        <f t="shared" si="14"/>
        <v/>
      </c>
      <c r="Q23" s="165" t="str">
        <f t="shared" si="14"/>
        <v/>
      </c>
      <c r="R23" s="166" t="str">
        <f t="shared" si="14"/>
        <v/>
      </c>
      <c r="S23" s="166" t="str">
        <f t="shared" si="14"/>
        <v/>
      </c>
    </row>
    <row r="24" spans="2:19" ht="22.5" hidden="1" customHeight="1" outlineLevel="1" x14ac:dyDescent="0.2">
      <c r="B24" s="392" t="str">
        <f>ｼｰﾄ0!$C$4</f>
        <v>関東平野南部</v>
      </c>
      <c r="C24" s="388"/>
      <c r="D24" s="182" t="s">
        <v>199</v>
      </c>
      <c r="E24" s="77"/>
      <c r="F24" s="161"/>
      <c r="G24" s="161"/>
      <c r="H24" s="77"/>
      <c r="I24" s="161"/>
      <c r="J24" s="161"/>
      <c r="K24" s="77"/>
      <c r="L24" s="161"/>
      <c r="M24" s="161"/>
      <c r="N24" s="77"/>
      <c r="O24" s="161"/>
      <c r="P24" s="161"/>
      <c r="Q24" s="165"/>
      <c r="R24" s="161"/>
      <c r="S24" s="161"/>
    </row>
    <row r="25" spans="2:19" ht="22.5" hidden="1" customHeight="1" outlineLevel="1" x14ac:dyDescent="0.2">
      <c r="B25" s="393"/>
      <c r="C25" s="410"/>
      <c r="D25" s="182" t="s">
        <v>19</v>
      </c>
      <c r="E25" s="77"/>
      <c r="F25" s="161"/>
      <c r="G25" s="161"/>
      <c r="H25" s="77"/>
      <c r="I25" s="161"/>
      <c r="J25" s="161"/>
      <c r="K25" s="77"/>
      <c r="L25" s="161"/>
      <c r="M25" s="161"/>
      <c r="N25" s="77"/>
      <c r="O25" s="161"/>
      <c r="P25" s="161"/>
      <c r="Q25" s="165"/>
      <c r="R25" s="161"/>
      <c r="S25" s="161"/>
    </row>
    <row r="26" spans="2:19" ht="22.5" hidden="1" customHeight="1" outlineLevel="1" x14ac:dyDescent="0.2">
      <c r="B26" s="393"/>
      <c r="C26" s="410"/>
      <c r="D26" s="182" t="s">
        <v>18</v>
      </c>
      <c r="E26" s="77"/>
      <c r="F26" s="161"/>
      <c r="G26" s="161"/>
      <c r="H26" s="77"/>
      <c r="I26" s="161"/>
      <c r="J26" s="161"/>
      <c r="K26" s="77"/>
      <c r="L26" s="161"/>
      <c r="M26" s="161"/>
      <c r="N26" s="77"/>
      <c r="O26" s="161"/>
      <c r="P26" s="161"/>
      <c r="Q26" s="165"/>
      <c r="R26" s="161"/>
      <c r="S26" s="161"/>
    </row>
    <row r="27" spans="2:19" ht="22.5" hidden="1" customHeight="1" outlineLevel="1" x14ac:dyDescent="0.2">
      <c r="B27" s="393"/>
      <c r="C27" s="410"/>
      <c r="D27" s="182" t="s">
        <v>200</v>
      </c>
      <c r="E27" s="77"/>
      <c r="F27" s="161"/>
      <c r="G27" s="161"/>
      <c r="H27" s="77"/>
      <c r="I27" s="161"/>
      <c r="J27" s="161"/>
      <c r="K27" s="77"/>
      <c r="L27" s="161"/>
      <c r="M27" s="161"/>
      <c r="N27" s="77"/>
      <c r="O27" s="161"/>
      <c r="P27" s="161"/>
      <c r="Q27" s="165"/>
      <c r="R27" s="161"/>
      <c r="S27" s="161"/>
    </row>
    <row r="28" spans="2:19" ht="22.5" hidden="1" customHeight="1" outlineLevel="1" x14ac:dyDescent="0.2">
      <c r="B28" s="393"/>
      <c r="C28" s="410"/>
      <c r="D28" s="77" t="s">
        <v>51</v>
      </c>
      <c r="E28" s="77"/>
      <c r="F28" s="161"/>
      <c r="G28" s="161"/>
      <c r="H28" s="77"/>
      <c r="I28" s="161"/>
      <c r="J28" s="161"/>
      <c r="K28" s="77"/>
      <c r="L28" s="161"/>
      <c r="M28" s="161"/>
      <c r="N28" s="77"/>
      <c r="O28" s="161"/>
      <c r="P28" s="161"/>
      <c r="Q28" s="165"/>
      <c r="R28" s="161"/>
      <c r="S28" s="161"/>
    </row>
    <row r="29" spans="2:19" ht="25.5" hidden="1" customHeight="1" outlineLevel="1" x14ac:dyDescent="0.2">
      <c r="B29" s="394"/>
      <c r="C29" s="411"/>
      <c r="D29" s="77" t="s">
        <v>251</v>
      </c>
      <c r="E29" s="165" t="str">
        <f t="shared" ref="E29:G29" si="15">IF(COUNT(E24:E28)&gt;=1,SUM(E24:E28),"")</f>
        <v/>
      </c>
      <c r="F29" s="166" t="str">
        <f t="shared" ref="F29" si="16">IF(COUNT(F24:F28)&gt;=1,SUM(F24:F28),"")</f>
        <v/>
      </c>
      <c r="G29" s="166" t="str">
        <f t="shared" si="15"/>
        <v/>
      </c>
      <c r="H29" s="165" t="str">
        <f t="shared" ref="H29:S29" si="17">IF(COUNT(H24:H28)&gt;=1,SUM(H24:H28),"")</f>
        <v/>
      </c>
      <c r="I29" s="167" t="str">
        <f t="shared" si="17"/>
        <v/>
      </c>
      <c r="J29" s="167" t="str">
        <f t="shared" si="17"/>
        <v/>
      </c>
      <c r="K29" s="165" t="str">
        <f t="shared" si="17"/>
        <v/>
      </c>
      <c r="L29" s="166" t="str">
        <f t="shared" si="17"/>
        <v/>
      </c>
      <c r="M29" s="166" t="str">
        <f t="shared" si="17"/>
        <v/>
      </c>
      <c r="N29" s="165" t="str">
        <f t="shared" si="17"/>
        <v/>
      </c>
      <c r="O29" s="166" t="str">
        <f t="shared" si="17"/>
        <v/>
      </c>
      <c r="P29" s="166" t="str">
        <f t="shared" si="17"/>
        <v/>
      </c>
      <c r="Q29" s="165" t="str">
        <f t="shared" si="17"/>
        <v/>
      </c>
      <c r="R29" s="166" t="str">
        <f t="shared" si="17"/>
        <v/>
      </c>
      <c r="S29" s="166" t="str">
        <f t="shared" si="17"/>
        <v/>
      </c>
    </row>
    <row r="30" spans="2:19" ht="21.75" hidden="1" customHeight="1" outlineLevel="1" x14ac:dyDescent="0.2">
      <c r="B30" s="392" t="str">
        <f>ｼｰﾄ0!$C$4</f>
        <v>関東平野南部</v>
      </c>
      <c r="C30" s="388"/>
      <c r="D30" s="182" t="s">
        <v>199</v>
      </c>
      <c r="E30" s="77"/>
      <c r="F30" s="161"/>
      <c r="G30" s="161"/>
      <c r="H30" s="77"/>
      <c r="I30" s="161"/>
      <c r="J30" s="161"/>
      <c r="K30" s="77"/>
      <c r="L30" s="161"/>
      <c r="M30" s="161"/>
      <c r="N30" s="77"/>
      <c r="O30" s="161"/>
      <c r="P30" s="161"/>
      <c r="Q30" s="165"/>
      <c r="R30" s="161"/>
      <c r="S30" s="161"/>
    </row>
    <row r="31" spans="2:19" ht="21.75" hidden="1" customHeight="1" outlineLevel="1" x14ac:dyDescent="0.2">
      <c r="B31" s="393"/>
      <c r="C31" s="389"/>
      <c r="D31" s="182" t="s">
        <v>19</v>
      </c>
      <c r="E31" s="77"/>
      <c r="F31" s="161"/>
      <c r="G31" s="161"/>
      <c r="H31" s="77"/>
      <c r="I31" s="161"/>
      <c r="J31" s="161"/>
      <c r="K31" s="77"/>
      <c r="L31" s="161"/>
      <c r="M31" s="161"/>
      <c r="N31" s="77"/>
      <c r="O31" s="161"/>
      <c r="P31" s="161"/>
      <c r="Q31" s="165"/>
      <c r="R31" s="161"/>
      <c r="S31" s="161"/>
    </row>
    <row r="32" spans="2:19" ht="21.75" hidden="1" customHeight="1" outlineLevel="1" x14ac:dyDescent="0.2">
      <c r="B32" s="393"/>
      <c r="C32" s="389"/>
      <c r="D32" s="182" t="s">
        <v>18</v>
      </c>
      <c r="E32" s="77"/>
      <c r="F32" s="161"/>
      <c r="G32" s="161"/>
      <c r="H32" s="77"/>
      <c r="I32" s="161"/>
      <c r="J32" s="161"/>
      <c r="K32" s="77"/>
      <c r="L32" s="161"/>
      <c r="M32" s="161"/>
      <c r="N32" s="77"/>
      <c r="O32" s="161"/>
      <c r="P32" s="161"/>
      <c r="Q32" s="165"/>
      <c r="R32" s="161"/>
      <c r="S32" s="161"/>
    </row>
    <row r="33" spans="2:19" ht="21.75" hidden="1" customHeight="1" outlineLevel="1" x14ac:dyDescent="0.2">
      <c r="B33" s="393"/>
      <c r="C33" s="389"/>
      <c r="D33" s="182" t="s">
        <v>200</v>
      </c>
      <c r="E33" s="77"/>
      <c r="F33" s="161"/>
      <c r="G33" s="161"/>
      <c r="H33" s="77"/>
      <c r="I33" s="161"/>
      <c r="J33" s="161"/>
      <c r="K33" s="77"/>
      <c r="L33" s="161"/>
      <c r="M33" s="161"/>
      <c r="N33" s="77"/>
      <c r="O33" s="161"/>
      <c r="P33" s="161"/>
      <c r="Q33" s="165"/>
      <c r="R33" s="161"/>
      <c r="S33" s="161"/>
    </row>
    <row r="34" spans="2:19" ht="21.75" hidden="1" customHeight="1" outlineLevel="1" x14ac:dyDescent="0.2">
      <c r="B34" s="393"/>
      <c r="C34" s="389"/>
      <c r="D34" s="77" t="s">
        <v>51</v>
      </c>
      <c r="E34" s="77"/>
      <c r="F34" s="161"/>
      <c r="G34" s="161"/>
      <c r="H34" s="77"/>
      <c r="I34" s="161"/>
      <c r="J34" s="161"/>
      <c r="K34" s="77"/>
      <c r="L34" s="161"/>
      <c r="M34" s="161"/>
      <c r="N34" s="77"/>
      <c r="O34" s="161"/>
      <c r="P34" s="161"/>
      <c r="Q34" s="165"/>
      <c r="R34" s="161"/>
      <c r="S34" s="161"/>
    </row>
    <row r="35" spans="2:19" ht="25.5" hidden="1" customHeight="1" outlineLevel="1" x14ac:dyDescent="0.2">
      <c r="B35" s="394"/>
      <c r="C35" s="390"/>
      <c r="D35" s="184" t="s">
        <v>252</v>
      </c>
      <c r="E35" s="165" t="str">
        <f t="shared" ref="E35:G35" si="18">IF(COUNT(E30:E34)&gt;=1,SUM(E30:E34),"")</f>
        <v/>
      </c>
      <c r="F35" s="166" t="str">
        <f t="shared" ref="F35" si="19">IF(COUNT(F30:F34)&gt;=1,SUM(F30:F34),"")</f>
        <v/>
      </c>
      <c r="G35" s="166" t="str">
        <f t="shared" si="18"/>
        <v/>
      </c>
      <c r="H35" s="165" t="str">
        <f t="shared" ref="H35:S35" si="20">IF(COUNT(H30:H34)&gt;=1,SUM(H30:H34),"")</f>
        <v/>
      </c>
      <c r="I35" s="167" t="str">
        <f t="shared" si="20"/>
        <v/>
      </c>
      <c r="J35" s="167" t="str">
        <f t="shared" si="20"/>
        <v/>
      </c>
      <c r="K35" s="165" t="str">
        <f t="shared" si="20"/>
        <v/>
      </c>
      <c r="L35" s="166" t="str">
        <f t="shared" si="20"/>
        <v/>
      </c>
      <c r="M35" s="166" t="str">
        <f t="shared" si="20"/>
        <v/>
      </c>
      <c r="N35" s="165" t="str">
        <f t="shared" si="20"/>
        <v/>
      </c>
      <c r="O35" s="166" t="str">
        <f t="shared" si="20"/>
        <v/>
      </c>
      <c r="P35" s="166" t="str">
        <f t="shared" si="20"/>
        <v/>
      </c>
      <c r="Q35" s="165" t="str">
        <f t="shared" si="20"/>
        <v/>
      </c>
      <c r="R35" s="166" t="str">
        <f t="shared" si="20"/>
        <v/>
      </c>
      <c r="S35" s="166" t="str">
        <f t="shared" si="20"/>
        <v/>
      </c>
    </row>
    <row r="36" spans="2:19" ht="21.75" hidden="1" customHeight="1" outlineLevel="1" x14ac:dyDescent="0.2">
      <c r="B36" s="392" t="str">
        <f>ｼｰﾄ0!$C$4</f>
        <v>関東平野南部</v>
      </c>
      <c r="C36" s="388"/>
      <c r="D36" s="182" t="s">
        <v>199</v>
      </c>
      <c r="E36" s="77"/>
      <c r="F36" s="161"/>
      <c r="G36" s="161"/>
      <c r="H36" s="77"/>
      <c r="I36" s="161"/>
      <c r="J36" s="161"/>
      <c r="K36" s="77"/>
      <c r="L36" s="161"/>
      <c r="M36" s="161"/>
      <c r="N36" s="77"/>
      <c r="O36" s="161"/>
      <c r="P36" s="161"/>
      <c r="Q36" s="165"/>
      <c r="R36" s="161"/>
      <c r="S36" s="161"/>
    </row>
    <row r="37" spans="2:19" ht="21.75" hidden="1" customHeight="1" outlineLevel="1" x14ac:dyDescent="0.2">
      <c r="B37" s="393"/>
      <c r="C37" s="389"/>
      <c r="D37" s="182" t="s">
        <v>19</v>
      </c>
      <c r="E37" s="77"/>
      <c r="F37" s="161"/>
      <c r="G37" s="161"/>
      <c r="H37" s="77"/>
      <c r="I37" s="161"/>
      <c r="J37" s="161"/>
      <c r="K37" s="77"/>
      <c r="L37" s="161"/>
      <c r="M37" s="161"/>
      <c r="N37" s="77"/>
      <c r="O37" s="161"/>
      <c r="P37" s="161"/>
      <c r="Q37" s="165"/>
      <c r="R37" s="161"/>
      <c r="S37" s="161"/>
    </row>
    <row r="38" spans="2:19" ht="21.75" hidden="1" customHeight="1" outlineLevel="1" x14ac:dyDescent="0.2">
      <c r="B38" s="393"/>
      <c r="C38" s="389"/>
      <c r="D38" s="182" t="s">
        <v>18</v>
      </c>
      <c r="E38" s="77"/>
      <c r="F38" s="161"/>
      <c r="G38" s="161"/>
      <c r="H38" s="77"/>
      <c r="I38" s="161"/>
      <c r="J38" s="161"/>
      <c r="K38" s="77"/>
      <c r="L38" s="161"/>
      <c r="M38" s="161"/>
      <c r="N38" s="77"/>
      <c r="O38" s="161"/>
      <c r="P38" s="161"/>
      <c r="Q38" s="165"/>
      <c r="R38" s="161"/>
      <c r="S38" s="161"/>
    </row>
    <row r="39" spans="2:19" ht="21.75" hidden="1" customHeight="1" outlineLevel="1" x14ac:dyDescent="0.2">
      <c r="B39" s="393"/>
      <c r="C39" s="389"/>
      <c r="D39" s="182" t="s">
        <v>200</v>
      </c>
      <c r="E39" s="77"/>
      <c r="F39" s="161"/>
      <c r="G39" s="161"/>
      <c r="H39" s="77"/>
      <c r="I39" s="161"/>
      <c r="J39" s="161"/>
      <c r="K39" s="77"/>
      <c r="L39" s="161"/>
      <c r="M39" s="161"/>
      <c r="N39" s="77"/>
      <c r="O39" s="161"/>
      <c r="P39" s="161"/>
      <c r="Q39" s="165"/>
      <c r="R39" s="161"/>
      <c r="S39" s="161"/>
    </row>
    <row r="40" spans="2:19" ht="21.75" hidden="1" customHeight="1" outlineLevel="1" x14ac:dyDescent="0.2">
      <c r="B40" s="393"/>
      <c r="C40" s="389"/>
      <c r="D40" s="77" t="s">
        <v>51</v>
      </c>
      <c r="E40" s="77"/>
      <c r="F40" s="161"/>
      <c r="G40" s="161"/>
      <c r="H40" s="77"/>
      <c r="I40" s="161"/>
      <c r="J40" s="161"/>
      <c r="K40" s="77"/>
      <c r="L40" s="161"/>
      <c r="M40" s="161"/>
      <c r="N40" s="77"/>
      <c r="O40" s="161"/>
      <c r="P40" s="161"/>
      <c r="Q40" s="165"/>
      <c r="R40" s="161"/>
      <c r="S40" s="161"/>
    </row>
    <row r="41" spans="2:19" ht="25.5" hidden="1" customHeight="1" outlineLevel="1" x14ac:dyDescent="0.2">
      <c r="B41" s="394"/>
      <c r="C41" s="390"/>
      <c r="D41" s="77" t="s">
        <v>253</v>
      </c>
      <c r="E41" s="165" t="str">
        <f t="shared" ref="E41:G41" si="21">IF(COUNT(E36:E40)&gt;=1,SUM(E36:E40),"")</f>
        <v/>
      </c>
      <c r="F41" s="166" t="str">
        <f t="shared" ref="F41" si="22">IF(COUNT(F36:F40)&gt;=1,SUM(F36:F40),"")</f>
        <v/>
      </c>
      <c r="G41" s="166" t="str">
        <f t="shared" si="21"/>
        <v/>
      </c>
      <c r="H41" s="165" t="str">
        <f t="shared" ref="H41:S41" si="23">IF(COUNT(H36:H40)&gt;=1,SUM(H36:H40),"")</f>
        <v/>
      </c>
      <c r="I41" s="167" t="str">
        <f t="shared" si="23"/>
        <v/>
      </c>
      <c r="J41" s="167" t="str">
        <f t="shared" si="23"/>
        <v/>
      </c>
      <c r="K41" s="165" t="str">
        <f t="shared" si="23"/>
        <v/>
      </c>
      <c r="L41" s="166" t="str">
        <f t="shared" si="23"/>
        <v/>
      </c>
      <c r="M41" s="166" t="str">
        <f t="shared" si="23"/>
        <v/>
      </c>
      <c r="N41" s="165" t="str">
        <f t="shared" si="23"/>
        <v/>
      </c>
      <c r="O41" s="166" t="str">
        <f t="shared" si="23"/>
        <v/>
      </c>
      <c r="P41" s="166" t="str">
        <f t="shared" si="23"/>
        <v/>
      </c>
      <c r="Q41" s="165" t="str">
        <f t="shared" si="23"/>
        <v/>
      </c>
      <c r="R41" s="166" t="str">
        <f t="shared" si="23"/>
        <v/>
      </c>
      <c r="S41" s="166" t="str">
        <f t="shared" si="23"/>
        <v/>
      </c>
    </row>
    <row r="42" spans="2:19" ht="21.75" hidden="1" customHeight="1" outlineLevel="1" x14ac:dyDescent="0.2">
      <c r="B42" s="392" t="str">
        <f>ｼｰﾄ0!$C$4</f>
        <v>関東平野南部</v>
      </c>
      <c r="C42" s="388"/>
      <c r="D42" s="182" t="s">
        <v>199</v>
      </c>
      <c r="E42" s="77"/>
      <c r="F42" s="161"/>
      <c r="G42" s="161"/>
      <c r="H42" s="77"/>
      <c r="I42" s="161"/>
      <c r="J42" s="161"/>
      <c r="K42" s="77"/>
      <c r="L42" s="161"/>
      <c r="M42" s="161"/>
      <c r="N42" s="77"/>
      <c r="O42" s="161"/>
      <c r="P42" s="161"/>
      <c r="Q42" s="165"/>
      <c r="R42" s="161"/>
      <c r="S42" s="161"/>
    </row>
    <row r="43" spans="2:19" ht="21.75" hidden="1" customHeight="1" outlineLevel="1" x14ac:dyDescent="0.2">
      <c r="B43" s="393"/>
      <c r="C43" s="410"/>
      <c r="D43" s="182" t="s">
        <v>19</v>
      </c>
      <c r="E43" s="77"/>
      <c r="F43" s="161"/>
      <c r="G43" s="161"/>
      <c r="H43" s="77"/>
      <c r="I43" s="161"/>
      <c r="J43" s="161"/>
      <c r="K43" s="77"/>
      <c r="L43" s="161"/>
      <c r="M43" s="161"/>
      <c r="N43" s="77"/>
      <c r="O43" s="161"/>
      <c r="P43" s="161"/>
      <c r="Q43" s="165"/>
      <c r="R43" s="161"/>
      <c r="S43" s="161"/>
    </row>
    <row r="44" spans="2:19" ht="21.75" hidden="1" customHeight="1" outlineLevel="1" x14ac:dyDescent="0.2">
      <c r="B44" s="393"/>
      <c r="C44" s="410"/>
      <c r="D44" s="182" t="s">
        <v>18</v>
      </c>
      <c r="E44" s="77"/>
      <c r="F44" s="161"/>
      <c r="G44" s="161"/>
      <c r="H44" s="77"/>
      <c r="I44" s="161"/>
      <c r="J44" s="161"/>
      <c r="K44" s="77"/>
      <c r="L44" s="161"/>
      <c r="M44" s="161"/>
      <c r="N44" s="77"/>
      <c r="O44" s="161"/>
      <c r="P44" s="161"/>
      <c r="Q44" s="165"/>
      <c r="R44" s="161"/>
      <c r="S44" s="161"/>
    </row>
    <row r="45" spans="2:19" ht="21.75" hidden="1" customHeight="1" outlineLevel="1" x14ac:dyDescent="0.2">
      <c r="B45" s="393"/>
      <c r="C45" s="410"/>
      <c r="D45" s="182" t="s">
        <v>200</v>
      </c>
      <c r="E45" s="77"/>
      <c r="F45" s="161"/>
      <c r="G45" s="161"/>
      <c r="H45" s="77"/>
      <c r="I45" s="161"/>
      <c r="J45" s="161"/>
      <c r="K45" s="77"/>
      <c r="L45" s="161"/>
      <c r="M45" s="161"/>
      <c r="N45" s="77"/>
      <c r="O45" s="161"/>
      <c r="P45" s="161"/>
      <c r="Q45" s="165"/>
      <c r="R45" s="161"/>
      <c r="S45" s="161"/>
    </row>
    <row r="46" spans="2:19" ht="21.75" hidden="1" customHeight="1" outlineLevel="1" x14ac:dyDescent="0.2">
      <c r="B46" s="393"/>
      <c r="C46" s="410"/>
      <c r="D46" s="77" t="s">
        <v>51</v>
      </c>
      <c r="E46" s="77"/>
      <c r="F46" s="161"/>
      <c r="G46" s="161"/>
      <c r="H46" s="77"/>
      <c r="I46" s="161"/>
      <c r="J46" s="161"/>
      <c r="K46" s="77"/>
      <c r="L46" s="161"/>
      <c r="M46" s="161"/>
      <c r="N46" s="77"/>
      <c r="O46" s="161"/>
      <c r="P46" s="161"/>
      <c r="Q46" s="165"/>
      <c r="R46" s="161"/>
      <c r="S46" s="161"/>
    </row>
    <row r="47" spans="2:19" ht="23.25" hidden="1" customHeight="1" outlineLevel="1" x14ac:dyDescent="0.2">
      <c r="B47" s="394"/>
      <c r="C47" s="411"/>
      <c r="D47" s="77" t="s">
        <v>254</v>
      </c>
      <c r="E47" s="165" t="str">
        <f t="shared" ref="E47:G47" si="24">IF(COUNT(E42:E46)&gt;=1,SUM(E42:E46),"")</f>
        <v/>
      </c>
      <c r="F47" s="166" t="str">
        <f t="shared" ref="F47" si="25">IF(COUNT(F42:F46)&gt;=1,SUM(F42:F46),"")</f>
        <v/>
      </c>
      <c r="G47" s="166" t="str">
        <f t="shared" si="24"/>
        <v/>
      </c>
      <c r="H47" s="165" t="str">
        <f t="shared" ref="H47:S47" si="26">IF(COUNT(H42:H46)&gt;=1,SUM(H42:H46),"")</f>
        <v/>
      </c>
      <c r="I47" s="167" t="str">
        <f t="shared" si="26"/>
        <v/>
      </c>
      <c r="J47" s="167" t="str">
        <f t="shared" si="26"/>
        <v/>
      </c>
      <c r="K47" s="165" t="str">
        <f t="shared" si="26"/>
        <v/>
      </c>
      <c r="L47" s="166" t="str">
        <f t="shared" si="26"/>
        <v/>
      </c>
      <c r="M47" s="166" t="str">
        <f t="shared" si="26"/>
        <v/>
      </c>
      <c r="N47" s="165" t="str">
        <f t="shared" si="26"/>
        <v/>
      </c>
      <c r="O47" s="166" t="str">
        <f t="shared" si="26"/>
        <v/>
      </c>
      <c r="P47" s="166" t="str">
        <f t="shared" si="26"/>
        <v/>
      </c>
      <c r="Q47" s="165" t="str">
        <f t="shared" si="26"/>
        <v/>
      </c>
      <c r="R47" s="166" t="str">
        <f t="shared" si="26"/>
        <v/>
      </c>
      <c r="S47" s="166" t="str">
        <f t="shared" si="26"/>
        <v/>
      </c>
    </row>
    <row r="48" spans="2:19" ht="21.75" hidden="1" customHeight="1" outlineLevel="1" x14ac:dyDescent="0.2">
      <c r="B48" s="392" t="str">
        <f>ｼｰﾄ0!$C$4</f>
        <v>関東平野南部</v>
      </c>
      <c r="C48" s="388"/>
      <c r="D48" s="182" t="s">
        <v>199</v>
      </c>
      <c r="E48" s="77"/>
      <c r="F48" s="161"/>
      <c r="G48" s="161"/>
      <c r="H48" s="77"/>
      <c r="I48" s="161"/>
      <c r="J48" s="161"/>
      <c r="K48" s="160"/>
      <c r="L48" s="161"/>
      <c r="M48" s="161"/>
      <c r="N48" s="160"/>
      <c r="O48" s="161"/>
      <c r="P48" s="161"/>
      <c r="Q48" s="165"/>
      <c r="R48" s="161"/>
      <c r="S48" s="161"/>
    </row>
    <row r="49" spans="2:19" ht="21.75" hidden="1" customHeight="1" outlineLevel="1" x14ac:dyDescent="0.2">
      <c r="B49" s="393"/>
      <c r="C49" s="389"/>
      <c r="D49" s="182" t="s">
        <v>19</v>
      </c>
      <c r="E49" s="77"/>
      <c r="F49" s="161"/>
      <c r="G49" s="161"/>
      <c r="H49" s="77"/>
      <c r="I49" s="161"/>
      <c r="J49" s="161"/>
      <c r="K49" s="160"/>
      <c r="L49" s="161"/>
      <c r="M49" s="161"/>
      <c r="N49" s="160"/>
      <c r="O49" s="161"/>
      <c r="P49" s="161"/>
      <c r="Q49" s="165"/>
      <c r="R49" s="161"/>
      <c r="S49" s="161"/>
    </row>
    <row r="50" spans="2:19" ht="21.75" hidden="1" customHeight="1" outlineLevel="1" x14ac:dyDescent="0.2">
      <c r="B50" s="393"/>
      <c r="C50" s="389"/>
      <c r="D50" s="182" t="s">
        <v>18</v>
      </c>
      <c r="E50" s="77"/>
      <c r="F50" s="161"/>
      <c r="G50" s="161"/>
      <c r="H50" s="77"/>
      <c r="I50" s="161"/>
      <c r="J50" s="161"/>
      <c r="K50" s="160"/>
      <c r="L50" s="161"/>
      <c r="M50" s="161"/>
      <c r="N50" s="160"/>
      <c r="O50" s="161"/>
      <c r="P50" s="161"/>
      <c r="Q50" s="165"/>
      <c r="R50" s="161"/>
      <c r="S50" s="161"/>
    </row>
    <row r="51" spans="2:19" ht="21.75" hidden="1" customHeight="1" outlineLevel="1" x14ac:dyDescent="0.2">
      <c r="B51" s="393"/>
      <c r="C51" s="389"/>
      <c r="D51" s="182" t="s">
        <v>200</v>
      </c>
      <c r="E51" s="77"/>
      <c r="F51" s="161"/>
      <c r="G51" s="161"/>
      <c r="H51" s="77"/>
      <c r="I51" s="161"/>
      <c r="J51" s="161"/>
      <c r="K51" s="160"/>
      <c r="L51" s="161"/>
      <c r="M51" s="161"/>
      <c r="N51" s="160"/>
      <c r="O51" s="161"/>
      <c r="P51" s="161"/>
      <c r="Q51" s="165"/>
      <c r="R51" s="161"/>
      <c r="S51" s="161"/>
    </row>
    <row r="52" spans="2:19" ht="21.75" hidden="1" customHeight="1" outlineLevel="1" x14ac:dyDescent="0.2">
      <c r="B52" s="393"/>
      <c r="C52" s="389"/>
      <c r="D52" s="77" t="s">
        <v>51</v>
      </c>
      <c r="E52" s="77"/>
      <c r="F52" s="161"/>
      <c r="G52" s="161"/>
      <c r="H52" s="77"/>
      <c r="I52" s="161"/>
      <c r="J52" s="161"/>
      <c r="K52" s="160"/>
      <c r="L52" s="161"/>
      <c r="M52" s="161"/>
      <c r="N52" s="160"/>
      <c r="O52" s="161"/>
      <c r="P52" s="161"/>
      <c r="Q52" s="165"/>
      <c r="R52" s="161"/>
      <c r="S52" s="161"/>
    </row>
    <row r="53" spans="2:19" ht="26.25" hidden="1" customHeight="1" outlineLevel="1" thickBot="1" x14ac:dyDescent="0.25">
      <c r="B53" s="416"/>
      <c r="C53" s="391"/>
      <c r="D53" s="185" t="s">
        <v>255</v>
      </c>
      <c r="E53" s="165" t="str">
        <f t="shared" ref="E53:G53" si="27">IF(COUNT(E48:E52)&gt;=1,SUM(E48:E52),"")</f>
        <v/>
      </c>
      <c r="F53" s="166" t="str">
        <f t="shared" ref="F53" si="28">IF(COUNT(F48:F52)&gt;=1,SUM(F48:F52),"")</f>
        <v/>
      </c>
      <c r="G53" s="166" t="str">
        <f t="shared" si="27"/>
        <v/>
      </c>
      <c r="H53" s="165" t="str">
        <f t="shared" ref="H53:S53" si="29">IF(COUNT(H48:H52)&gt;=1,SUM(H48:H52),"")</f>
        <v/>
      </c>
      <c r="I53" s="167" t="str">
        <f>IF(COUNT(I48:I52)&gt;=1,SUM(I48:I52),"")</f>
        <v/>
      </c>
      <c r="J53" s="167" t="str">
        <f t="shared" si="29"/>
        <v/>
      </c>
      <c r="K53" s="165" t="str">
        <f t="shared" si="29"/>
        <v/>
      </c>
      <c r="L53" s="166" t="str">
        <f t="shared" si="29"/>
        <v/>
      </c>
      <c r="M53" s="166" t="str">
        <f t="shared" si="29"/>
        <v/>
      </c>
      <c r="N53" s="165" t="str">
        <f t="shared" si="29"/>
        <v/>
      </c>
      <c r="O53" s="166" t="str">
        <f t="shared" si="29"/>
        <v/>
      </c>
      <c r="P53" s="166" t="str">
        <f t="shared" si="29"/>
        <v/>
      </c>
      <c r="Q53" s="165" t="str">
        <f t="shared" si="29"/>
        <v/>
      </c>
      <c r="R53" s="166" t="str">
        <f t="shared" si="29"/>
        <v/>
      </c>
      <c r="S53" s="166" t="str">
        <f t="shared" si="29"/>
        <v/>
      </c>
    </row>
    <row r="54" spans="2:19" ht="21.75" customHeight="1" collapsed="1" thickTop="1" x14ac:dyDescent="0.2">
      <c r="B54" s="412" t="s">
        <v>233</v>
      </c>
      <c r="C54" s="404"/>
      <c r="D54" s="186" t="s">
        <v>199</v>
      </c>
      <c r="E54" s="168">
        <f>IF(COUNT(E6,E12,E18,E24,E30,E36,E42,E48)&gt;=1,SUM(E6,E12,E18,E24,E30,E36,E42,E48),"")</f>
        <v>85</v>
      </c>
      <c r="F54" s="168">
        <f t="shared" ref="F54:S54" si="30">IF(COUNT(F6,F12,F18,F24,F30,F36,F42,F48)&gt;=1,SUM(F6,F12,F18,F24,F30,F36,F42,F48),"")</f>
        <v>4.9000000000000004</v>
      </c>
      <c r="G54" s="168">
        <f t="shared" si="30"/>
        <v>1.4935</v>
      </c>
      <c r="H54" s="168">
        <f t="shared" si="30"/>
        <v>86</v>
      </c>
      <c r="I54" s="168">
        <f t="shared" si="30"/>
        <v>6.8</v>
      </c>
      <c r="J54" s="168">
        <f t="shared" si="30"/>
        <v>1.3041</v>
      </c>
      <c r="K54" s="168">
        <f t="shared" si="30"/>
        <v>85</v>
      </c>
      <c r="L54" s="168">
        <f t="shared" si="30"/>
        <v>3.7</v>
      </c>
      <c r="M54" s="168">
        <f t="shared" si="30"/>
        <v>1.175</v>
      </c>
      <c r="N54" s="168">
        <f t="shared" si="30"/>
        <v>80</v>
      </c>
      <c r="O54" s="168">
        <f t="shared" si="30"/>
        <v>3.3279999999999998</v>
      </c>
      <c r="P54" s="168">
        <f t="shared" si="30"/>
        <v>1.1200000000000001</v>
      </c>
      <c r="Q54" s="168">
        <f t="shared" si="30"/>
        <v>81</v>
      </c>
      <c r="R54" s="168">
        <f t="shared" si="30"/>
        <v>3.3</v>
      </c>
      <c r="S54" s="168">
        <f t="shared" si="30"/>
        <v>1.1000000000000001</v>
      </c>
    </row>
    <row r="55" spans="2:19" ht="21.75" customHeight="1" x14ac:dyDescent="0.2">
      <c r="B55" s="413"/>
      <c r="C55" s="405"/>
      <c r="D55" s="182" t="s">
        <v>19</v>
      </c>
      <c r="E55" s="168">
        <f t="shared" ref="E55:S55" si="31">IF(COUNT(E7,E13,E19,E25,E31,E37,E43,E49)&gt;=1,SUM(E7,E13,E19,E25,E31,E37,E43,E49),"")</f>
        <v>0</v>
      </c>
      <c r="F55" s="168">
        <f t="shared" si="31"/>
        <v>0</v>
      </c>
      <c r="G55" s="168">
        <f t="shared" si="31"/>
        <v>0</v>
      </c>
      <c r="H55" s="168">
        <f t="shared" si="31"/>
        <v>0</v>
      </c>
      <c r="I55" s="168">
        <f t="shared" si="31"/>
        <v>0</v>
      </c>
      <c r="J55" s="168">
        <f t="shared" si="31"/>
        <v>0</v>
      </c>
      <c r="K55" s="168">
        <f t="shared" si="31"/>
        <v>0</v>
      </c>
      <c r="L55" s="168">
        <f t="shared" si="31"/>
        <v>0</v>
      </c>
      <c r="M55" s="168">
        <f t="shared" si="31"/>
        <v>0</v>
      </c>
      <c r="N55" s="168">
        <f t="shared" si="31"/>
        <v>0</v>
      </c>
      <c r="O55" s="168">
        <f t="shared" si="31"/>
        <v>0</v>
      </c>
      <c r="P55" s="168">
        <f t="shared" si="31"/>
        <v>0</v>
      </c>
      <c r="Q55" s="168">
        <f t="shared" si="31"/>
        <v>0</v>
      </c>
      <c r="R55" s="168">
        <f t="shared" si="31"/>
        <v>0</v>
      </c>
      <c r="S55" s="168">
        <f t="shared" si="31"/>
        <v>0</v>
      </c>
    </row>
    <row r="56" spans="2:19" ht="21.75" customHeight="1" x14ac:dyDescent="0.2">
      <c r="B56" s="413"/>
      <c r="C56" s="405"/>
      <c r="D56" s="182" t="s">
        <v>18</v>
      </c>
      <c r="E56" s="168">
        <f t="shared" ref="E56:S56" si="32">IF(COUNT(E8,E14,E20,E26,E32,E38,E44,E50)&gt;=1,SUM(E8,E14,E20,E26,E32,E38,E44,E50),"")</f>
        <v>22</v>
      </c>
      <c r="F56" s="168">
        <f t="shared" si="32"/>
        <v>32.799999999999997</v>
      </c>
      <c r="G56" s="168">
        <f t="shared" si="32"/>
        <v>11.971999999999998</v>
      </c>
      <c r="H56" s="168">
        <f t="shared" si="32"/>
        <v>22</v>
      </c>
      <c r="I56" s="168">
        <f t="shared" si="32"/>
        <v>33.5</v>
      </c>
      <c r="J56" s="168">
        <f t="shared" si="32"/>
        <v>12.223000000000001</v>
      </c>
      <c r="K56" s="168">
        <f t="shared" si="32"/>
        <v>19</v>
      </c>
      <c r="L56" s="168">
        <f t="shared" si="32"/>
        <v>33.6</v>
      </c>
      <c r="M56" s="168">
        <f t="shared" si="32"/>
        <v>12.32</v>
      </c>
      <c r="N56" s="168">
        <f t="shared" si="32"/>
        <v>16</v>
      </c>
      <c r="O56" s="168">
        <f t="shared" si="32"/>
        <v>35.17</v>
      </c>
      <c r="P56" s="168">
        <f t="shared" si="32"/>
        <v>12.84</v>
      </c>
      <c r="Q56" s="168">
        <f t="shared" si="32"/>
        <v>13</v>
      </c>
      <c r="R56" s="168">
        <f t="shared" si="32"/>
        <v>34.200000000000003</v>
      </c>
      <c r="S56" s="168">
        <f t="shared" si="32"/>
        <v>12.5</v>
      </c>
    </row>
    <row r="57" spans="2:19" ht="21.75" customHeight="1" x14ac:dyDescent="0.2">
      <c r="B57" s="413"/>
      <c r="C57" s="405"/>
      <c r="D57" s="182" t="s">
        <v>200</v>
      </c>
      <c r="E57" s="168">
        <f t="shared" ref="E57:S57" si="33">IF(COUNT(E9,E15,E21,E27,E33,E39,E45,E51)&gt;=1,SUM(E9,E15,E21,E27,E33,E39,E45,E51),"")</f>
        <v>42</v>
      </c>
      <c r="F57" s="168">
        <f t="shared" si="33"/>
        <v>0</v>
      </c>
      <c r="G57" s="168">
        <f t="shared" si="33"/>
        <v>0</v>
      </c>
      <c r="H57" s="168">
        <f t="shared" si="33"/>
        <v>42</v>
      </c>
      <c r="I57" s="168">
        <f t="shared" si="33"/>
        <v>0</v>
      </c>
      <c r="J57" s="168">
        <f t="shared" si="33"/>
        <v>0</v>
      </c>
      <c r="K57" s="168">
        <f t="shared" si="33"/>
        <v>43</v>
      </c>
      <c r="L57" s="168">
        <f t="shared" si="33"/>
        <v>0</v>
      </c>
      <c r="M57" s="168">
        <f t="shared" si="33"/>
        <v>0</v>
      </c>
      <c r="N57" s="168">
        <f t="shared" si="33"/>
        <v>43</v>
      </c>
      <c r="O57" s="168">
        <f t="shared" si="33"/>
        <v>0</v>
      </c>
      <c r="P57" s="168">
        <f t="shared" si="33"/>
        <v>0</v>
      </c>
      <c r="Q57" s="168">
        <f t="shared" si="33"/>
        <v>81</v>
      </c>
      <c r="R57" s="168">
        <f t="shared" si="33"/>
        <v>0</v>
      </c>
      <c r="S57" s="168">
        <f t="shared" si="33"/>
        <v>0</v>
      </c>
    </row>
    <row r="58" spans="2:19" ht="21.75" customHeight="1" x14ac:dyDescent="0.2">
      <c r="B58" s="413"/>
      <c r="C58" s="405"/>
      <c r="D58" s="77" t="s">
        <v>51</v>
      </c>
      <c r="E58" s="168">
        <f t="shared" ref="E58:S58" si="34">IF(COUNT(E10,E16,E22,E28,E34,E40,E46,E52)&gt;=1,SUM(E10,E16,E22,E28,E34,E40,E46,E52),"")</f>
        <v>208</v>
      </c>
      <c r="F58" s="168">
        <f t="shared" si="34"/>
        <v>12.4</v>
      </c>
      <c r="G58" s="168">
        <f t="shared" si="34"/>
        <v>4.5380000000000003</v>
      </c>
      <c r="H58" s="168">
        <f t="shared" si="34"/>
        <v>209</v>
      </c>
      <c r="I58" s="168">
        <f t="shared" si="34"/>
        <v>18.100000000000001</v>
      </c>
      <c r="J58" s="168">
        <f t="shared" si="34"/>
        <v>4.1746999999999996</v>
      </c>
      <c r="K58" s="168">
        <f t="shared" si="34"/>
        <v>213</v>
      </c>
      <c r="L58" s="168">
        <f t="shared" si="34"/>
        <v>11.5</v>
      </c>
      <c r="M58" s="168">
        <f t="shared" si="34"/>
        <v>3.9289999999999998</v>
      </c>
      <c r="N58" s="168">
        <f t="shared" si="34"/>
        <v>215</v>
      </c>
      <c r="O58" s="168">
        <f t="shared" si="34"/>
        <v>11.696999999999999</v>
      </c>
      <c r="P58" s="168">
        <f>IF(COUNT(P10,P16,P22,P28,P34,P40,P46,P52)&gt;=1,SUM(P10,P16,P22,P28,P34,P40,P46,P52),"")</f>
        <v>3.6921999999999997</v>
      </c>
      <c r="Q58" s="168">
        <f t="shared" si="34"/>
        <v>196</v>
      </c>
      <c r="R58" s="168">
        <f t="shared" si="34"/>
        <v>12.600000000000001</v>
      </c>
      <c r="S58" s="168">
        <f t="shared" si="34"/>
        <v>4.1999999999999993</v>
      </c>
    </row>
    <row r="59" spans="2:19" ht="32.25" customHeight="1" x14ac:dyDescent="0.2">
      <c r="B59" s="414"/>
      <c r="C59" s="406"/>
      <c r="D59" s="77" t="s">
        <v>223</v>
      </c>
      <c r="E59" s="166">
        <f>SUM(E54:E58)</f>
        <v>357</v>
      </c>
      <c r="F59" s="166">
        <f t="shared" ref="F59:S59" si="35">SUM(F54:F58)</f>
        <v>50.099999999999994</v>
      </c>
      <c r="G59" s="166">
        <f t="shared" si="35"/>
        <v>18.003499999999999</v>
      </c>
      <c r="H59" s="166">
        <f t="shared" si="35"/>
        <v>359</v>
      </c>
      <c r="I59" s="166">
        <f t="shared" si="35"/>
        <v>58.4</v>
      </c>
      <c r="J59" s="166">
        <f t="shared" si="35"/>
        <v>17.701799999999999</v>
      </c>
      <c r="K59" s="166">
        <f t="shared" si="35"/>
        <v>360</v>
      </c>
      <c r="L59" s="166">
        <f t="shared" si="35"/>
        <v>48.800000000000004</v>
      </c>
      <c r="M59" s="166">
        <f t="shared" si="35"/>
        <v>17.423999999999999</v>
      </c>
      <c r="N59" s="166">
        <f t="shared" si="35"/>
        <v>354</v>
      </c>
      <c r="O59" s="166">
        <f t="shared" si="35"/>
        <v>50.195000000000007</v>
      </c>
      <c r="P59" s="166">
        <f t="shared" si="35"/>
        <v>17.652200000000001</v>
      </c>
      <c r="Q59" s="166">
        <f t="shared" si="35"/>
        <v>371</v>
      </c>
      <c r="R59" s="166">
        <f t="shared" si="35"/>
        <v>50.1</v>
      </c>
      <c r="S59" s="166">
        <f t="shared" si="35"/>
        <v>17.799999999999997</v>
      </c>
    </row>
    <row r="60" spans="2:19" x14ac:dyDescent="0.2">
      <c r="J60" s="187"/>
    </row>
    <row r="61" spans="2:19" ht="44.5" x14ac:dyDescent="0.2">
      <c r="C61" s="169" t="s">
        <v>261</v>
      </c>
      <c r="D61" s="188"/>
      <c r="E61" s="189"/>
      <c r="F61" s="187"/>
      <c r="G61" s="187" t="s">
        <v>230</v>
      </c>
      <c r="H61" s="190" t="s">
        <v>262</v>
      </c>
      <c r="I61" s="111"/>
      <c r="J61" s="111"/>
      <c r="K61" s="190"/>
      <c r="L61" s="187"/>
      <c r="M61" s="191"/>
      <c r="N61" s="399"/>
      <c r="O61" s="399"/>
      <c r="P61" s="400"/>
      <c r="Q61" s="400"/>
      <c r="R61" s="400"/>
      <c r="S61" s="400"/>
    </row>
    <row r="62" spans="2:19" ht="28.5" customHeight="1" x14ac:dyDescent="0.2">
      <c r="D62" s="82" t="s">
        <v>17</v>
      </c>
      <c r="E62" s="193"/>
      <c r="F62" s="194"/>
      <c r="G62" s="195" t="s">
        <v>230</v>
      </c>
      <c r="H62" s="196" t="s">
        <v>610</v>
      </c>
      <c r="I62" s="194"/>
      <c r="J62" s="194"/>
      <c r="K62" s="197"/>
      <c r="L62" s="194"/>
      <c r="M62" s="108"/>
      <c r="N62" s="399"/>
      <c r="O62" s="399"/>
      <c r="P62" s="400"/>
      <c r="Q62" s="400"/>
      <c r="R62" s="400"/>
      <c r="S62" s="400"/>
    </row>
    <row r="63" spans="2:19" ht="28.5" customHeight="1" x14ac:dyDescent="0.2">
      <c r="D63" s="82" t="s">
        <v>19</v>
      </c>
      <c r="E63" s="193"/>
      <c r="F63" s="194"/>
      <c r="G63" s="194"/>
      <c r="H63" s="197"/>
      <c r="I63" s="194"/>
      <c r="J63" s="194"/>
      <c r="K63" s="197"/>
      <c r="L63" s="194"/>
      <c r="M63" s="108"/>
      <c r="N63" s="399"/>
      <c r="O63" s="399"/>
      <c r="P63" s="400"/>
      <c r="Q63" s="400"/>
      <c r="R63" s="400"/>
      <c r="S63" s="400"/>
    </row>
    <row r="64" spans="2:19" ht="28.5" customHeight="1" x14ac:dyDescent="0.2">
      <c r="D64" s="82" t="s">
        <v>18</v>
      </c>
      <c r="E64" s="193"/>
      <c r="F64" s="194"/>
      <c r="G64" s="194"/>
      <c r="H64" s="197"/>
      <c r="I64" s="194"/>
      <c r="J64" s="194"/>
      <c r="K64" s="197"/>
      <c r="L64" s="194"/>
      <c r="M64" s="108"/>
      <c r="N64" s="399"/>
      <c r="O64" s="399"/>
      <c r="P64" s="400"/>
      <c r="Q64" s="400"/>
      <c r="R64" s="400"/>
      <c r="S64" s="400"/>
    </row>
    <row r="65" spans="4:19" ht="28.5" customHeight="1" x14ac:dyDescent="0.2">
      <c r="D65" s="82" t="s">
        <v>231</v>
      </c>
      <c r="E65" s="193"/>
      <c r="F65" s="194"/>
      <c r="G65" s="194"/>
      <c r="H65" s="197"/>
      <c r="I65" s="194"/>
      <c r="J65" s="194"/>
      <c r="K65" s="197"/>
      <c r="L65" s="194"/>
      <c r="M65" s="108"/>
      <c r="N65" s="399"/>
      <c r="O65" s="399"/>
      <c r="P65" s="400"/>
      <c r="Q65" s="400"/>
      <c r="R65" s="400"/>
      <c r="S65" s="400"/>
    </row>
    <row r="66" spans="4:19" ht="21" customHeight="1" x14ac:dyDescent="0.2">
      <c r="D66" s="192"/>
    </row>
    <row r="67" spans="4:19" ht="18" customHeight="1" x14ac:dyDescent="0.2">
      <c r="D67" s="100" t="s">
        <v>265</v>
      </c>
    </row>
    <row r="68" spans="4:19" ht="21" customHeight="1" x14ac:dyDescent="0.2">
      <c r="D68" s="315" t="s">
        <v>264</v>
      </c>
      <c r="E68" s="401" t="s">
        <v>611</v>
      </c>
      <c r="F68" s="402"/>
      <c r="G68" s="402"/>
      <c r="H68" s="402"/>
      <c r="I68" s="402"/>
      <c r="J68" s="402"/>
      <c r="K68" s="402"/>
      <c r="L68" s="402"/>
      <c r="M68" s="403"/>
    </row>
    <row r="69" spans="4:19" ht="23.25" customHeight="1" x14ac:dyDescent="0.2">
      <c r="D69" s="395"/>
      <c r="E69" s="396"/>
      <c r="F69" s="397"/>
      <c r="G69" s="397"/>
      <c r="H69" s="397"/>
      <c r="I69" s="397"/>
      <c r="J69" s="397"/>
      <c r="K69" s="397"/>
      <c r="L69" s="397"/>
      <c r="M69" s="398"/>
    </row>
    <row r="70" spans="4:19" ht="20.25" customHeight="1" x14ac:dyDescent="0.2">
      <c r="D70" s="395"/>
      <c r="E70" s="396"/>
      <c r="F70" s="397"/>
      <c r="G70" s="397"/>
      <c r="H70" s="397"/>
      <c r="I70" s="397"/>
      <c r="J70" s="397"/>
      <c r="K70" s="397"/>
      <c r="L70" s="397"/>
      <c r="M70" s="398"/>
    </row>
    <row r="71" spans="4:19" ht="20.25" customHeight="1" x14ac:dyDescent="0.2">
      <c r="D71" s="329"/>
      <c r="E71" s="396"/>
      <c r="F71" s="397"/>
      <c r="G71" s="397"/>
      <c r="H71" s="397"/>
      <c r="I71" s="397"/>
      <c r="J71" s="397"/>
      <c r="K71" s="397"/>
      <c r="L71" s="397"/>
      <c r="M71" s="398"/>
    </row>
  </sheetData>
  <mergeCells count="31">
    <mergeCell ref="C54:C59"/>
    <mergeCell ref="B3:B5"/>
    <mergeCell ref="C18:C23"/>
    <mergeCell ref="C24:C29"/>
    <mergeCell ref="C42:C47"/>
    <mergeCell ref="B54:B59"/>
    <mergeCell ref="B18:B23"/>
    <mergeCell ref="B24:B29"/>
    <mergeCell ref="B42:B47"/>
    <mergeCell ref="C3:C5"/>
    <mergeCell ref="B48:B53"/>
    <mergeCell ref="B12:B17"/>
    <mergeCell ref="B6:B11"/>
    <mergeCell ref="B30:B35"/>
    <mergeCell ref="B36:B41"/>
    <mergeCell ref="C12:C17"/>
    <mergeCell ref="D68:D71"/>
    <mergeCell ref="E69:M69"/>
    <mergeCell ref="E70:M70"/>
    <mergeCell ref="E71:M71"/>
    <mergeCell ref="N61:S61"/>
    <mergeCell ref="N62:S62"/>
    <mergeCell ref="N63:S63"/>
    <mergeCell ref="N64:S64"/>
    <mergeCell ref="N65:S65"/>
    <mergeCell ref="E68:M68"/>
    <mergeCell ref="C6:C11"/>
    <mergeCell ref="C48:C53"/>
    <mergeCell ref="C30:C35"/>
    <mergeCell ref="C36:C41"/>
    <mergeCell ref="D3:D5"/>
  </mergeCells>
  <phoneticPr fontId="4"/>
  <dataValidations count="1">
    <dataValidation type="custom" allowBlank="1" showInputMessage="1" showErrorMessage="1" errorTitle="ご注意" error="採取量は、小数点第１位までご記入ください。" sqref="R48:S52 I48:J52 L48:M52 O48:P52 F48:G52 F12:G16 I12:J16 L12:M16 O12:P16 R12:S16 F18:G22 I18:J22 L18:M22 O18:P22 R18:S22 F24:G28 I24:J28 L24:M28 O24:P28 R24:S28 F30:G34 I30:J34 L30:M34 O30:P34 R30:S34 F36:G40 I36:J40 L36:M40 O36:P40 R36:S40 F42:G46 I42:J46 L42:M46 O42:P46 R42:S46 F6:G10 I6:J10 L6:M10 O6:P10 R6:S10" xr:uid="{00000000-0002-0000-0A00-000000000000}">
      <formula1>F6=ROUNDDOWN(F6,1)</formula1>
    </dataValidation>
  </dataValidations>
  <pageMargins left="0.70866141732283472" right="0.55118110236220474" top="0.70866141732283472" bottom="0.6692913385826772" header="0.51181102362204722" footer="0.51181102362204722"/>
  <pageSetup paperSize="9" scale="5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AA443-3569-44C5-BF68-1B248389AA0D}">
  <sheetPr codeName="Sheet54">
    <tabColor theme="0"/>
    <pageSetUpPr fitToPage="1"/>
  </sheetPr>
  <dimension ref="A1:T17"/>
  <sheetViews>
    <sheetView showGridLines="0" topLeftCell="B1" zoomScale="70" zoomScaleNormal="70" zoomScaleSheetLayoutView="70" workbookViewId="0">
      <selection activeCell="N6" sqref="N6"/>
    </sheetView>
  </sheetViews>
  <sheetFormatPr defaultColWidth="9" defaultRowHeight="12" outlineLevelCol="1" x14ac:dyDescent="0.2"/>
  <cols>
    <col min="1" max="1" width="8.6328125" style="199" hidden="1" customWidth="1" outlineLevel="1"/>
    <col min="2" max="2" width="10.6328125" style="199" customWidth="1" collapsed="1"/>
    <col min="3" max="3" width="9.6328125" style="199" customWidth="1"/>
    <col min="4" max="4" width="10.6328125" style="199" customWidth="1"/>
    <col min="5" max="5" width="14.81640625" style="199" customWidth="1"/>
    <col min="6" max="8" width="6.6328125" style="199" customWidth="1"/>
    <col min="9" max="9" width="7.81640625" style="199" customWidth="1"/>
    <col min="10" max="17" width="6.6328125" style="199" customWidth="1"/>
    <col min="18" max="18" width="11.90625" style="199" customWidth="1"/>
    <col min="19" max="19" width="8.6328125" style="199" customWidth="1"/>
    <col min="20" max="16384" width="9" style="199"/>
  </cols>
  <sheetData>
    <row r="1" spans="1:20" ht="16" x14ac:dyDescent="0.2">
      <c r="A1" s="199">
        <f>IF(COUNTA(B5,F5:Q6,F8:Q9,F11:Q12,F14:Q15)&lt;&gt;0,1,2)</f>
        <v>1</v>
      </c>
      <c r="B1" s="239" t="s">
        <v>631</v>
      </c>
    </row>
    <row r="2" spans="1:20" ht="12.5" thickBot="1" x14ac:dyDescent="0.25"/>
    <row r="3" spans="1:20" x14ac:dyDescent="0.2">
      <c r="B3" s="426" t="s">
        <v>630</v>
      </c>
      <c r="C3" s="428" t="s">
        <v>629</v>
      </c>
      <c r="D3" s="429" t="s">
        <v>628</v>
      </c>
      <c r="E3" s="238"/>
      <c r="F3" s="432" t="s">
        <v>627</v>
      </c>
      <c r="G3" s="433"/>
      <c r="H3" s="433"/>
      <c r="I3" s="433"/>
      <c r="J3" s="433"/>
      <c r="K3" s="433"/>
      <c r="L3" s="433"/>
      <c r="M3" s="433"/>
      <c r="N3" s="433"/>
      <c r="O3" s="433"/>
      <c r="P3" s="433"/>
      <c r="Q3" s="433"/>
      <c r="R3" s="434" t="s">
        <v>626</v>
      </c>
      <c r="S3" s="430" t="s">
        <v>625</v>
      </c>
      <c r="T3" s="436" t="s">
        <v>624</v>
      </c>
    </row>
    <row r="4" spans="1:20" x14ac:dyDescent="0.2">
      <c r="B4" s="427"/>
      <c r="C4" s="428"/>
      <c r="D4" s="429"/>
      <c r="E4" s="238"/>
      <c r="F4" s="237">
        <v>4</v>
      </c>
      <c r="G4" s="237">
        <v>5</v>
      </c>
      <c r="H4" s="237">
        <v>6</v>
      </c>
      <c r="I4" s="237">
        <v>7</v>
      </c>
      <c r="J4" s="237">
        <v>8</v>
      </c>
      <c r="K4" s="237">
        <v>9</v>
      </c>
      <c r="L4" s="237">
        <v>10</v>
      </c>
      <c r="M4" s="237">
        <v>11</v>
      </c>
      <c r="N4" s="237">
        <v>12</v>
      </c>
      <c r="O4" s="237">
        <v>1</v>
      </c>
      <c r="P4" s="237">
        <v>2</v>
      </c>
      <c r="Q4" s="236">
        <v>3</v>
      </c>
      <c r="R4" s="435"/>
      <c r="S4" s="431"/>
      <c r="T4" s="436"/>
    </row>
    <row r="5" spans="1:20" ht="18.75" customHeight="1" x14ac:dyDescent="0.2">
      <c r="B5" s="437" t="s">
        <v>542</v>
      </c>
      <c r="C5" s="438">
        <v>1</v>
      </c>
      <c r="D5" s="438">
        <v>1</v>
      </c>
      <c r="E5" s="235" t="s">
        <v>623</v>
      </c>
      <c r="F5" s="223">
        <v>99.88</v>
      </c>
      <c r="G5" s="223">
        <v>101.66</v>
      </c>
      <c r="H5" s="223">
        <v>128.52000000000001</v>
      </c>
      <c r="I5" s="223">
        <v>102</v>
      </c>
      <c r="J5" s="223">
        <v>119</v>
      </c>
      <c r="K5" s="223">
        <v>132.6</v>
      </c>
      <c r="L5" s="223">
        <v>103.87</v>
      </c>
      <c r="M5" s="223">
        <v>102</v>
      </c>
      <c r="N5" s="223">
        <v>44.2</v>
      </c>
      <c r="O5" s="223">
        <v>5.95</v>
      </c>
      <c r="P5" s="223">
        <v>5.0999999999999996</v>
      </c>
      <c r="Q5" s="223">
        <v>1.7</v>
      </c>
      <c r="R5" s="234">
        <f>IF(AND(COUNT(F5:Q5)=COUNT(F6:Q6),SUM(F5:Q5)&lt;&gt;0),SUM(F5:Q5),"")</f>
        <v>946.48000000000013</v>
      </c>
      <c r="S5" s="233">
        <f>IF(AND(R5="",R6=""),"",R5/R6)</f>
        <v>4.361658986175116</v>
      </c>
      <c r="T5" s="230">
        <v>5.47</v>
      </c>
    </row>
    <row r="6" spans="1:20" ht="18.75" customHeight="1" x14ac:dyDescent="0.2">
      <c r="B6" s="420"/>
      <c r="C6" s="423"/>
      <c r="D6" s="423"/>
      <c r="E6" s="218" t="s">
        <v>622</v>
      </c>
      <c r="F6" s="217">
        <v>25</v>
      </c>
      <c r="G6" s="217">
        <v>23</v>
      </c>
      <c r="H6" s="217">
        <v>24</v>
      </c>
      <c r="I6" s="217">
        <v>25</v>
      </c>
      <c r="J6" s="217">
        <v>25</v>
      </c>
      <c r="K6" s="217">
        <v>24</v>
      </c>
      <c r="L6" s="217">
        <v>26</v>
      </c>
      <c r="M6" s="217">
        <v>24</v>
      </c>
      <c r="N6" s="217">
        <v>10</v>
      </c>
      <c r="O6" s="217">
        <v>5</v>
      </c>
      <c r="P6" s="217">
        <v>4</v>
      </c>
      <c r="Q6" s="216">
        <v>2</v>
      </c>
      <c r="R6" s="215">
        <f>IF(AND(COUNT(F5:Q5)=COUNT(F6:Q6),SUM(F6:Q6)&lt;&gt;0),SUM(F6:Q6),"")</f>
        <v>217</v>
      </c>
      <c r="S6" s="214"/>
      <c r="T6" s="227"/>
    </row>
    <row r="7" spans="1:20" ht="18.75" customHeight="1" thickBot="1" x14ac:dyDescent="0.25">
      <c r="B7" s="213"/>
      <c r="C7" s="424"/>
      <c r="D7" s="424"/>
      <c r="E7" s="212" t="s">
        <v>620</v>
      </c>
      <c r="F7" s="211">
        <f t="shared" ref="F7:Q7" si="0">IF(AND(F5="",F6=""),"",IF(AND(F5=0,F6=0),0,F5/F6))</f>
        <v>3.9951999999999996</v>
      </c>
      <c r="G7" s="211">
        <f t="shared" si="0"/>
        <v>4.42</v>
      </c>
      <c r="H7" s="211">
        <f t="shared" si="0"/>
        <v>5.3550000000000004</v>
      </c>
      <c r="I7" s="211">
        <f t="shared" si="0"/>
        <v>4.08</v>
      </c>
      <c r="J7" s="211">
        <f t="shared" si="0"/>
        <v>4.76</v>
      </c>
      <c r="K7" s="211">
        <f t="shared" si="0"/>
        <v>5.5249999999999995</v>
      </c>
      <c r="L7" s="211">
        <f t="shared" si="0"/>
        <v>3.9950000000000001</v>
      </c>
      <c r="M7" s="211">
        <f t="shared" si="0"/>
        <v>4.25</v>
      </c>
      <c r="N7" s="211">
        <f t="shared" si="0"/>
        <v>4.42</v>
      </c>
      <c r="O7" s="211">
        <f t="shared" si="0"/>
        <v>1.19</v>
      </c>
      <c r="P7" s="211">
        <f t="shared" si="0"/>
        <v>1.2749999999999999</v>
      </c>
      <c r="Q7" s="210">
        <f t="shared" si="0"/>
        <v>0.85</v>
      </c>
      <c r="R7" s="232"/>
      <c r="S7" s="231"/>
      <c r="T7" s="229"/>
    </row>
    <row r="8" spans="1:20" ht="18.75" customHeight="1" thickTop="1" x14ac:dyDescent="0.2">
      <c r="B8" s="420" t="s">
        <v>476</v>
      </c>
      <c r="C8" s="423">
        <v>1</v>
      </c>
      <c r="D8" s="425">
        <v>1</v>
      </c>
      <c r="E8" s="224" t="s">
        <v>623</v>
      </c>
      <c r="F8" s="223">
        <v>0</v>
      </c>
      <c r="G8" s="223">
        <v>0</v>
      </c>
      <c r="H8" s="223">
        <v>0</v>
      </c>
      <c r="I8" s="223">
        <v>0</v>
      </c>
      <c r="J8" s="223">
        <v>0</v>
      </c>
      <c r="K8" s="223">
        <v>0</v>
      </c>
      <c r="L8" s="223">
        <v>0</v>
      </c>
      <c r="M8" s="223">
        <v>0</v>
      </c>
      <c r="N8" s="223">
        <v>0</v>
      </c>
      <c r="O8" s="223">
        <v>0</v>
      </c>
      <c r="P8" s="223">
        <v>0</v>
      </c>
      <c r="Q8" s="222">
        <v>0</v>
      </c>
      <c r="R8" s="221" t="str">
        <f>IF(AND(COUNT(F8:Q8)=COUNT(F9:Q9),SUM(F8:Q8)&lt;&gt;0),SUM(F8:Q8),"")</f>
        <v/>
      </c>
      <c r="S8" s="220" t="str">
        <f>IF(AND(R8="",R9=""),"",R8/R9)</f>
        <v/>
      </c>
      <c r="T8" s="230"/>
    </row>
    <row r="9" spans="1:20" ht="18.75" customHeight="1" x14ac:dyDescent="0.2">
      <c r="B9" s="420"/>
      <c r="C9" s="423"/>
      <c r="D9" s="423"/>
      <c r="E9" s="218" t="s">
        <v>622</v>
      </c>
      <c r="F9" s="217">
        <v>0</v>
      </c>
      <c r="G9" s="217">
        <v>0</v>
      </c>
      <c r="H9" s="217">
        <v>0</v>
      </c>
      <c r="I9" s="217">
        <v>0</v>
      </c>
      <c r="J9" s="217">
        <v>0</v>
      </c>
      <c r="K9" s="217">
        <v>0</v>
      </c>
      <c r="L9" s="217">
        <v>0</v>
      </c>
      <c r="M9" s="217">
        <v>0</v>
      </c>
      <c r="N9" s="217">
        <v>0</v>
      </c>
      <c r="O9" s="217">
        <v>0</v>
      </c>
      <c r="P9" s="217">
        <v>0</v>
      </c>
      <c r="Q9" s="216">
        <v>0</v>
      </c>
      <c r="R9" s="215" t="str">
        <f>IF(AND(COUNT(F8:Q8)=COUNT(F9:Q9),SUM(F9:Q9)&lt;&gt;0),SUM(F9:Q9),"")</f>
        <v/>
      </c>
      <c r="S9" s="214"/>
      <c r="T9" s="227"/>
    </row>
    <row r="10" spans="1:20" ht="18.75" customHeight="1" thickBot="1" x14ac:dyDescent="0.25">
      <c r="B10" s="213"/>
      <c r="C10" s="424"/>
      <c r="D10" s="424"/>
      <c r="E10" s="212" t="s">
        <v>620</v>
      </c>
      <c r="F10" s="211">
        <f t="shared" ref="F10:Q10" si="1">IF(AND(F8="",F9=""),"",IF(AND(F8=0,F9=0),0,F8/F9))</f>
        <v>0</v>
      </c>
      <c r="G10" s="211">
        <f t="shared" si="1"/>
        <v>0</v>
      </c>
      <c r="H10" s="211">
        <f t="shared" si="1"/>
        <v>0</v>
      </c>
      <c r="I10" s="211">
        <f t="shared" si="1"/>
        <v>0</v>
      </c>
      <c r="J10" s="211">
        <f t="shared" si="1"/>
        <v>0</v>
      </c>
      <c r="K10" s="211">
        <f t="shared" si="1"/>
        <v>0</v>
      </c>
      <c r="L10" s="211">
        <f t="shared" si="1"/>
        <v>0</v>
      </c>
      <c r="M10" s="211">
        <f t="shared" si="1"/>
        <v>0</v>
      </c>
      <c r="N10" s="211">
        <f t="shared" si="1"/>
        <v>0</v>
      </c>
      <c r="O10" s="211">
        <f t="shared" si="1"/>
        <v>0</v>
      </c>
      <c r="P10" s="211">
        <f t="shared" si="1"/>
        <v>0</v>
      </c>
      <c r="Q10" s="210">
        <f t="shared" si="1"/>
        <v>0</v>
      </c>
      <c r="R10" s="209"/>
      <c r="S10" s="208"/>
      <c r="T10" s="229"/>
    </row>
    <row r="11" spans="1:20" ht="18.75" customHeight="1" thickTop="1" x14ac:dyDescent="0.2">
      <c r="B11" s="420"/>
      <c r="C11" s="421"/>
      <c r="D11" s="421"/>
      <c r="E11" s="228" t="s">
        <v>623</v>
      </c>
      <c r="F11" s="223"/>
      <c r="G11" s="223"/>
      <c r="H11" s="223"/>
      <c r="I11" s="223"/>
      <c r="J11" s="223"/>
      <c r="K11" s="223"/>
      <c r="L11" s="223"/>
      <c r="M11" s="223"/>
      <c r="N11" s="223"/>
      <c r="O11" s="223"/>
      <c r="P11" s="223"/>
      <c r="Q11" s="222"/>
      <c r="R11" s="221" t="str">
        <f>IF(AND(COUNT(F11:Q11)=COUNT(F12:Q12),SUM(F11:Q11)&lt;&gt;0),SUM(F11:Q11),"")</f>
        <v/>
      </c>
      <c r="S11" s="220" t="str">
        <f>IF(AND(R11="",R12=""),"",R11/R12)</f>
        <v/>
      </c>
      <c r="T11" s="219"/>
    </row>
    <row r="12" spans="1:20" ht="18.75" customHeight="1" x14ac:dyDescent="0.2">
      <c r="B12" s="420"/>
      <c r="C12" s="420"/>
      <c r="D12" s="420"/>
      <c r="E12" s="218" t="s">
        <v>622</v>
      </c>
      <c r="F12" s="217"/>
      <c r="G12" s="217"/>
      <c r="H12" s="217"/>
      <c r="I12" s="217"/>
      <c r="J12" s="217"/>
      <c r="K12" s="217"/>
      <c r="L12" s="217"/>
      <c r="M12" s="217"/>
      <c r="N12" s="217"/>
      <c r="O12" s="217"/>
      <c r="P12" s="217"/>
      <c r="Q12" s="216"/>
      <c r="R12" s="215" t="str">
        <f>IF(AND(COUNT(F11:Q11)=COUNT(F12:Q12),SUM(F12:Q12)&lt;&gt;0),SUM(F12:Q12),"")</f>
        <v/>
      </c>
      <c r="S12" s="214"/>
      <c r="T12" s="227"/>
    </row>
    <row r="13" spans="1:20" ht="18.75" customHeight="1" thickBot="1" x14ac:dyDescent="0.25">
      <c r="B13" s="213" t="s">
        <v>621</v>
      </c>
      <c r="C13" s="422"/>
      <c r="D13" s="422"/>
      <c r="E13" s="212" t="s">
        <v>620</v>
      </c>
      <c r="F13" s="211" t="str">
        <f t="shared" ref="F13:Q13" si="2">IF(AND(F11="",F12=""),"",IF(AND(F11=0,F12=0),0,F11/F12))</f>
        <v/>
      </c>
      <c r="G13" s="211" t="str">
        <f t="shared" si="2"/>
        <v/>
      </c>
      <c r="H13" s="211" t="str">
        <f t="shared" si="2"/>
        <v/>
      </c>
      <c r="I13" s="211" t="str">
        <f t="shared" si="2"/>
        <v/>
      </c>
      <c r="J13" s="211" t="str">
        <f t="shared" si="2"/>
        <v/>
      </c>
      <c r="K13" s="211" t="str">
        <f t="shared" si="2"/>
        <v/>
      </c>
      <c r="L13" s="211" t="str">
        <f t="shared" si="2"/>
        <v/>
      </c>
      <c r="M13" s="211" t="str">
        <f t="shared" si="2"/>
        <v/>
      </c>
      <c r="N13" s="211" t="str">
        <f t="shared" si="2"/>
        <v/>
      </c>
      <c r="O13" s="211" t="str">
        <f t="shared" si="2"/>
        <v/>
      </c>
      <c r="P13" s="211" t="str">
        <f t="shared" si="2"/>
        <v/>
      </c>
      <c r="Q13" s="210" t="str">
        <f t="shared" si="2"/>
        <v/>
      </c>
      <c r="R13" s="226"/>
      <c r="S13" s="225"/>
      <c r="T13" s="207"/>
    </row>
    <row r="14" spans="1:20" ht="18.75" customHeight="1" thickTop="1" x14ac:dyDescent="0.2">
      <c r="B14" s="420"/>
      <c r="C14" s="420"/>
      <c r="D14" s="421"/>
      <c r="E14" s="224" t="s">
        <v>623</v>
      </c>
      <c r="F14" s="223"/>
      <c r="G14" s="223"/>
      <c r="H14" s="223"/>
      <c r="I14" s="223"/>
      <c r="J14" s="223"/>
      <c r="K14" s="223"/>
      <c r="L14" s="223"/>
      <c r="M14" s="223"/>
      <c r="N14" s="223"/>
      <c r="O14" s="223"/>
      <c r="P14" s="223"/>
      <c r="Q14" s="222"/>
      <c r="R14" s="221" t="str">
        <f>IF(AND(COUNT(F14:Q14)=COUNT(F15:Q15),SUM(F14:Q14)&lt;&gt;0),SUM(F14:Q14),"")</f>
        <v/>
      </c>
      <c r="S14" s="220" t="str">
        <f>IF(AND(R14="",R15=""),"",R14/R15)</f>
        <v/>
      </c>
      <c r="T14" s="219"/>
    </row>
    <row r="15" spans="1:20" ht="18.75" customHeight="1" x14ac:dyDescent="0.2">
      <c r="B15" s="420"/>
      <c r="C15" s="420"/>
      <c r="D15" s="420"/>
      <c r="E15" s="218" t="s">
        <v>622</v>
      </c>
      <c r="F15" s="217"/>
      <c r="G15" s="217"/>
      <c r="H15" s="217"/>
      <c r="I15" s="217"/>
      <c r="J15" s="217"/>
      <c r="K15" s="217"/>
      <c r="L15" s="217"/>
      <c r="M15" s="217"/>
      <c r="N15" s="217"/>
      <c r="O15" s="217"/>
      <c r="P15" s="217"/>
      <c r="Q15" s="216"/>
      <c r="R15" s="215" t="str">
        <f>IF(AND(COUNT(F14:Q14)=COUNT(F15:Q15),SUM(F15:Q15)&lt;&gt;0),SUM(F15:Q15),"")</f>
        <v/>
      </c>
      <c r="S15" s="214"/>
      <c r="T15" s="200"/>
    </row>
    <row r="16" spans="1:20" ht="18.75" customHeight="1" thickBot="1" x14ac:dyDescent="0.25">
      <c r="B16" s="213" t="s">
        <v>621</v>
      </c>
      <c r="C16" s="422"/>
      <c r="D16" s="422"/>
      <c r="E16" s="212" t="s">
        <v>620</v>
      </c>
      <c r="F16" s="211" t="str">
        <f t="shared" ref="F16:Q16" si="3">IF(AND(F14="",F15=""),"",IF(AND(F14=0,F15=0),0,F14/F15))</f>
        <v/>
      </c>
      <c r="G16" s="211" t="str">
        <f t="shared" si="3"/>
        <v/>
      </c>
      <c r="H16" s="211" t="str">
        <f t="shared" si="3"/>
        <v/>
      </c>
      <c r="I16" s="211" t="str">
        <f t="shared" si="3"/>
        <v/>
      </c>
      <c r="J16" s="211" t="str">
        <f t="shared" si="3"/>
        <v/>
      </c>
      <c r="K16" s="211" t="str">
        <f t="shared" si="3"/>
        <v/>
      </c>
      <c r="L16" s="211" t="str">
        <f t="shared" si="3"/>
        <v/>
      </c>
      <c r="M16" s="211" t="str">
        <f t="shared" si="3"/>
        <v/>
      </c>
      <c r="N16" s="211" t="str">
        <f t="shared" si="3"/>
        <v/>
      </c>
      <c r="O16" s="211" t="str">
        <f t="shared" si="3"/>
        <v/>
      </c>
      <c r="P16" s="211" t="str">
        <f t="shared" si="3"/>
        <v/>
      </c>
      <c r="Q16" s="210" t="str">
        <f t="shared" si="3"/>
        <v/>
      </c>
      <c r="R16" s="209"/>
      <c r="S16" s="208"/>
      <c r="T16" s="207"/>
    </row>
    <row r="17" spans="2:20" ht="29.25" customHeight="1" thickTop="1" thickBot="1" x14ac:dyDescent="0.25">
      <c r="B17" s="206"/>
      <c r="C17" s="205"/>
      <c r="D17" s="205"/>
      <c r="E17" s="204" t="s">
        <v>619</v>
      </c>
      <c r="F17" s="203">
        <f t="shared" ref="F17:Q17" si="4">IF(AND(F7="",F10="",F13="",F16=""),"",IF(OR(ISNUMBER(F7),ISNUMBER(F10),ISNUMBER(F13),ISNUMBER(F16)),SUM(F7,F10,F13,F16)))</f>
        <v>3.9951999999999996</v>
      </c>
      <c r="G17" s="203">
        <f t="shared" si="4"/>
        <v>4.42</v>
      </c>
      <c r="H17" s="203">
        <f t="shared" si="4"/>
        <v>5.3550000000000004</v>
      </c>
      <c r="I17" s="203">
        <f t="shared" si="4"/>
        <v>4.08</v>
      </c>
      <c r="J17" s="203">
        <f t="shared" si="4"/>
        <v>4.76</v>
      </c>
      <c r="K17" s="203">
        <f t="shared" si="4"/>
        <v>5.5249999999999995</v>
      </c>
      <c r="L17" s="203">
        <f t="shared" si="4"/>
        <v>3.9950000000000001</v>
      </c>
      <c r="M17" s="203">
        <f t="shared" si="4"/>
        <v>4.25</v>
      </c>
      <c r="N17" s="203">
        <f t="shared" si="4"/>
        <v>4.42</v>
      </c>
      <c r="O17" s="203">
        <f t="shared" si="4"/>
        <v>1.19</v>
      </c>
      <c r="P17" s="203">
        <f t="shared" si="4"/>
        <v>1.2749999999999999</v>
      </c>
      <c r="Q17" s="203">
        <f t="shared" si="4"/>
        <v>0.85</v>
      </c>
      <c r="R17" s="202">
        <f>IF(COUNT(R5,R8,R11,R14)&lt;&gt;0,SUM(R5,R8,R11,R14),"")</f>
        <v>946.48000000000013</v>
      </c>
      <c r="S17" s="201">
        <f>IF(COUNT(S5,S8,S11,S14)&lt;&gt;0,SUM(S5,S8,S11,S14),"")</f>
        <v>4.361658986175116</v>
      </c>
      <c r="T17" s="200"/>
    </row>
  </sheetData>
  <sheetProtection formatCells="0" insertColumns="0" insertRows="0"/>
  <mergeCells count="19">
    <mergeCell ref="S3:S4"/>
    <mergeCell ref="F3:Q3"/>
    <mergeCell ref="R3:R4"/>
    <mergeCell ref="T3:T4"/>
    <mergeCell ref="B5:B6"/>
    <mergeCell ref="C5:C7"/>
    <mergeCell ref="D5:D7"/>
    <mergeCell ref="B8:B9"/>
    <mergeCell ref="C8:C10"/>
    <mergeCell ref="D8:D10"/>
    <mergeCell ref="B3:B4"/>
    <mergeCell ref="C3:C4"/>
    <mergeCell ref="D3:D4"/>
    <mergeCell ref="B11:B12"/>
    <mergeCell ref="C11:C13"/>
    <mergeCell ref="D11:D13"/>
    <mergeCell ref="B14:B15"/>
    <mergeCell ref="C14:C16"/>
    <mergeCell ref="D14:D16"/>
  </mergeCells>
  <phoneticPr fontId="4"/>
  <dataValidations count="2">
    <dataValidation type="decimal" allowBlank="1" showInputMessage="1" showErrorMessage="1" sqref="F14:Q14 F11:Q11 F8:Q8 F5:Q5" xr:uid="{00000000-0002-0000-0800-000001000000}">
      <formula1>0</formula1>
      <formula2>10000000</formula2>
    </dataValidation>
    <dataValidation type="whole" allowBlank="1" showInputMessage="1" showErrorMessage="1" sqref="F15:Q15 F12:Q12 F9:Q9 F6:Q6" xr:uid="{00000000-0002-0000-0800-000000000000}">
      <formula1>0</formula1>
      <formula2>100000</formula2>
    </dataValidation>
  </dataValidations>
  <pageMargins left="0.7" right="0.7" top="0.75" bottom="0.75" header="0.3" footer="0.3"/>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54</vt:i4>
      </vt:variant>
    </vt:vector>
  </HeadingPairs>
  <TitlesOfParts>
    <vt:vector size="64" baseType="lpstr">
      <vt:lpstr>集計1</vt:lpstr>
      <vt:lpstr>目次</vt:lpstr>
      <vt:lpstr>ｼｰﾄ0</vt:lpstr>
      <vt:lpstr>ｼｰﾄ1</vt:lpstr>
      <vt:lpstr>ｼｰﾄ2</vt:lpstr>
      <vt:lpstr>ｼｰﾄ3</vt:lpstr>
      <vt:lpstr>ｼｰﾄ5</vt:lpstr>
      <vt:lpstr>ｼｰﾄ6</vt:lpstr>
      <vt:lpstr>ｼｰﾄ14</vt:lpstr>
      <vt:lpstr>Sheet1</vt:lpstr>
      <vt:lpstr>ｼｰﾄ0!Print_Area</vt:lpstr>
      <vt:lpstr>ｼｰﾄ1!Print_Area</vt:lpstr>
      <vt:lpstr>ｼｰﾄ14!Print_Area</vt:lpstr>
      <vt:lpstr>ｼｰﾄ3!Print_Area</vt:lpstr>
      <vt:lpstr>ｼｰﾄ5!Print_Area</vt:lpstr>
      <vt:lpstr>ｼｰﾄ6!Print_Area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