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defaultThemeVersion="124226"/>
  <xr:revisionPtr revIDLastSave="0" documentId="13_ncr:1_{66B8828D-28D2-4FE9-B17C-E05564FC82DC}" xr6:coauthVersionLast="47" xr6:coauthVersionMax="47" xr10:uidLastSave="{00000000-0000-0000-0000-000000000000}"/>
  <bookViews>
    <workbookView xWindow="-14314" yWindow="951" windowWidth="14400" windowHeight="7363" tabRatio="823" firstSheet="1" activeTab="1"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4" sheetId="126" r:id="rId7"/>
    <sheet name="ｼｰﾄ5" sheetId="57" r:id="rId8"/>
    <sheet name="ｼｰﾄ6" sheetId="207" r:id="rId9"/>
    <sheet name="目次 (2)" sheetId="229" r:id="rId10"/>
    <sheet name="ｼｰﾄ7" sheetId="230" r:id="rId11"/>
    <sheet name="ｼｰﾄ8" sheetId="231" r:id="rId12"/>
    <sheet name="ｼｰﾄ10" sheetId="232" r:id="rId13"/>
    <sheet name="ｼｰﾄ14" sheetId="233" r:id="rId14"/>
    <sheet name="Sheet1" sheetId="228" state="hidden" r:id="rId15"/>
  </sheets>
  <definedNames>
    <definedName name="_xlnm._FilterDatabase" localSheetId="0" hidden="1">集計1!#REF!</definedName>
    <definedName name="_xlnm.Print_Area" localSheetId="2">ｼｰﾄ0!$B$1:$D$4</definedName>
    <definedName name="_xlnm.Print_Area" localSheetId="3">ｼｰﾄ1!$A$1:$F$28</definedName>
    <definedName name="_xlnm.Print_Area" localSheetId="12">ｼｰﾄ10!$B$1:$J$9</definedName>
    <definedName name="_xlnm.Print_Area" localSheetId="13">ｼｰﾄ14!$B$1:$U$20</definedName>
    <definedName name="_xlnm.Print_Area" localSheetId="5">ｼｰﾄ3!$A$1:$L$72</definedName>
    <definedName name="_xlnm.Print_Area" localSheetId="7">ｼｰﾄ5!$A$1:$H$36</definedName>
    <definedName name="_xlnm.Print_Area" localSheetId="8">ｼｰﾄ6!$A$1:$V$71</definedName>
    <definedName name="_xlnm.Print_Area" localSheetId="10">ｼｰﾄ7!$B$1:$Q$11</definedName>
    <definedName name="_xlnm.Print_Area" localSheetId="11">ｼｰﾄ8!$B$1:$Q$27</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 i="233" l="1"/>
  <c r="Q16" i="233"/>
  <c r="P16" i="233"/>
  <c r="O16" i="233"/>
  <c r="N16" i="233"/>
  <c r="M16" i="233"/>
  <c r="L16" i="233"/>
  <c r="K16" i="233"/>
  <c r="J16" i="233"/>
  <c r="I16" i="233"/>
  <c r="H16" i="233"/>
  <c r="G16" i="233"/>
  <c r="F16" i="233"/>
  <c r="R15" i="233"/>
  <c r="R14" i="233"/>
  <c r="S14" i="233" s="1"/>
  <c r="Q13" i="233"/>
  <c r="P13" i="233"/>
  <c r="O13" i="233"/>
  <c r="N13" i="233"/>
  <c r="M13" i="233"/>
  <c r="L13" i="233"/>
  <c r="K13" i="233"/>
  <c r="J13" i="233"/>
  <c r="I13" i="233"/>
  <c r="H13" i="233"/>
  <c r="G13" i="233"/>
  <c r="F13" i="233"/>
  <c r="R12" i="233"/>
  <c r="S11" i="233" s="1"/>
  <c r="R11" i="233"/>
  <c r="Q10" i="233"/>
  <c r="P10" i="233"/>
  <c r="O10" i="233"/>
  <c r="N10" i="233"/>
  <c r="M10" i="233"/>
  <c r="L10" i="233"/>
  <c r="K10" i="233"/>
  <c r="J10" i="233"/>
  <c r="I10" i="233"/>
  <c r="H10" i="233"/>
  <c r="G10" i="233"/>
  <c r="F10" i="233"/>
  <c r="R9" i="233"/>
  <c r="R8" i="233"/>
  <c r="S8" i="233" s="1"/>
  <c r="Q7" i="233"/>
  <c r="Q17" i="233" s="1"/>
  <c r="P7" i="233"/>
  <c r="P17" i="233" s="1"/>
  <c r="O7" i="233"/>
  <c r="O17" i="233" s="1"/>
  <c r="N7" i="233"/>
  <c r="N17" i="233" s="1"/>
  <c r="M7" i="233"/>
  <c r="M17" i="233" s="1"/>
  <c r="L7" i="233"/>
  <c r="K7" i="233"/>
  <c r="K17" i="233" s="1"/>
  <c r="J7" i="233"/>
  <c r="J17" i="233" s="1"/>
  <c r="I7" i="233"/>
  <c r="I17" i="233" s="1"/>
  <c r="H7" i="233"/>
  <c r="H17" i="233" s="1"/>
  <c r="G7" i="233"/>
  <c r="G17" i="233" s="1"/>
  <c r="F7" i="233"/>
  <c r="F17" i="233" s="1"/>
  <c r="R6" i="233"/>
  <c r="R5" i="233"/>
  <c r="S5" i="233" s="1"/>
  <c r="A1" i="233"/>
  <c r="A1" i="232"/>
  <c r="A1" i="231"/>
  <c r="L10" i="230"/>
  <c r="K10" i="230"/>
  <c r="J10" i="230"/>
  <c r="A1" i="230"/>
  <c r="S17" i="233" l="1"/>
  <c r="R17" i="233"/>
  <c r="D68" i="221" l="1"/>
  <c r="C68" i="221"/>
  <c r="E10" i="207"/>
  <c r="F10" i="207"/>
  <c r="G10" i="207"/>
  <c r="H10" i="207"/>
  <c r="I10" i="207"/>
  <c r="J10" i="207"/>
  <c r="K10" i="207"/>
  <c r="L10" i="207"/>
  <c r="M10" i="207"/>
  <c r="F12" i="57" l="1"/>
  <c r="D11" i="128" l="1"/>
  <c r="I52" i="207"/>
  <c r="E53" i="207"/>
  <c r="S52" i="207"/>
  <c r="R52" i="207"/>
  <c r="Q52" i="207"/>
  <c r="P52" i="207"/>
  <c r="O52" i="207"/>
  <c r="N52" i="207"/>
  <c r="M52" i="207"/>
  <c r="L52" i="207"/>
  <c r="K52" i="207"/>
  <c r="J52" i="207"/>
  <c r="H52" i="207"/>
  <c r="G52" i="207"/>
  <c r="F52" i="207"/>
  <c r="E52" i="207"/>
  <c r="S46" i="207"/>
  <c r="R46" i="207"/>
  <c r="Q46" i="207"/>
  <c r="P46" i="207"/>
  <c r="O46" i="207"/>
  <c r="N46" i="207"/>
  <c r="M46" i="207"/>
  <c r="L46" i="207"/>
  <c r="K46" i="207"/>
  <c r="J46" i="207"/>
  <c r="I46" i="207"/>
  <c r="H46" i="207"/>
  <c r="G46" i="207"/>
  <c r="F46" i="207"/>
  <c r="E46" i="207"/>
  <c r="S40" i="207"/>
  <c r="R40" i="207"/>
  <c r="Q40" i="207"/>
  <c r="P40" i="207"/>
  <c r="O40" i="207"/>
  <c r="N40" i="207"/>
  <c r="M40" i="207"/>
  <c r="L40" i="207"/>
  <c r="K40" i="207"/>
  <c r="J40" i="207"/>
  <c r="I40" i="207"/>
  <c r="H40" i="207"/>
  <c r="G40" i="207"/>
  <c r="F40" i="207"/>
  <c r="E40" i="207"/>
  <c r="S34" i="207"/>
  <c r="R34" i="207"/>
  <c r="Q34" i="207"/>
  <c r="P34" i="207"/>
  <c r="O34" i="207"/>
  <c r="N34" i="207"/>
  <c r="M34" i="207"/>
  <c r="L34" i="207"/>
  <c r="K34" i="207"/>
  <c r="J34" i="207"/>
  <c r="I34" i="207"/>
  <c r="H34" i="207"/>
  <c r="G34" i="207"/>
  <c r="F34" i="207"/>
  <c r="E34" i="207"/>
  <c r="S28" i="207"/>
  <c r="R28" i="207"/>
  <c r="Q28" i="207"/>
  <c r="P28" i="207"/>
  <c r="O28" i="207"/>
  <c r="N28" i="207"/>
  <c r="M28" i="207"/>
  <c r="L28" i="207"/>
  <c r="K28" i="207"/>
  <c r="J28" i="207"/>
  <c r="I28" i="207"/>
  <c r="H28" i="207"/>
  <c r="G28" i="207"/>
  <c r="F28" i="207"/>
  <c r="E28" i="207"/>
  <c r="S22" i="207"/>
  <c r="R22" i="207"/>
  <c r="Q22" i="207"/>
  <c r="P22" i="207"/>
  <c r="O22" i="207"/>
  <c r="N22" i="207"/>
  <c r="M22" i="207"/>
  <c r="L22" i="207"/>
  <c r="K22" i="207"/>
  <c r="J22" i="207"/>
  <c r="I22" i="207"/>
  <c r="H22" i="207"/>
  <c r="G22" i="207"/>
  <c r="F22" i="207"/>
  <c r="E22" i="207"/>
  <c r="S16" i="207"/>
  <c r="R16" i="207"/>
  <c r="Q16" i="207"/>
  <c r="P16" i="207"/>
  <c r="O16" i="207"/>
  <c r="N16" i="207"/>
  <c r="M16" i="207"/>
  <c r="L16" i="207"/>
  <c r="K16" i="207"/>
  <c r="J16" i="207"/>
  <c r="I16" i="207"/>
  <c r="H16" i="207"/>
  <c r="G16" i="207"/>
  <c r="F16" i="207"/>
  <c r="E16" i="207"/>
  <c r="AO11" i="128"/>
  <c r="P57" i="207"/>
  <c r="D12" i="57"/>
  <c r="E54" i="207"/>
  <c r="F54" i="207"/>
  <c r="G54" i="207"/>
  <c r="H54" i="207"/>
  <c r="I54" i="207"/>
  <c r="J54" i="207"/>
  <c r="K54" i="207"/>
  <c r="L54" i="207"/>
  <c r="M54" i="207"/>
  <c r="N54" i="207"/>
  <c r="O54" i="207"/>
  <c r="P54" i="207"/>
  <c r="Q54" i="207"/>
  <c r="R54" i="207"/>
  <c r="S54" i="207"/>
  <c r="E55" i="207"/>
  <c r="F55" i="207"/>
  <c r="G55" i="207"/>
  <c r="H55" i="207"/>
  <c r="I55" i="207"/>
  <c r="J55" i="207"/>
  <c r="K55" i="207"/>
  <c r="L55" i="207"/>
  <c r="M55" i="207"/>
  <c r="N55" i="207"/>
  <c r="O55" i="207"/>
  <c r="P55" i="207"/>
  <c r="Q55" i="207"/>
  <c r="R55" i="207"/>
  <c r="S55" i="207"/>
  <c r="E56" i="207"/>
  <c r="F56" i="207"/>
  <c r="G56" i="207"/>
  <c r="H56" i="207"/>
  <c r="I56" i="207"/>
  <c r="J56" i="207"/>
  <c r="K56" i="207"/>
  <c r="L56" i="207"/>
  <c r="M56" i="207"/>
  <c r="N56" i="207"/>
  <c r="O56" i="207"/>
  <c r="P56" i="207"/>
  <c r="Q56" i="207"/>
  <c r="R56" i="207"/>
  <c r="S56" i="207"/>
  <c r="E57" i="207"/>
  <c r="F57" i="207"/>
  <c r="G57" i="207"/>
  <c r="H57" i="207"/>
  <c r="I57" i="207"/>
  <c r="J57" i="207"/>
  <c r="K57" i="207"/>
  <c r="L57" i="207"/>
  <c r="M57" i="207"/>
  <c r="N57" i="207"/>
  <c r="O57" i="207"/>
  <c r="Q57" i="207"/>
  <c r="R57" i="207"/>
  <c r="S57" i="207"/>
  <c r="F53" i="207"/>
  <c r="G53" i="207"/>
  <c r="H53" i="207"/>
  <c r="I53" i="207"/>
  <c r="J53" i="207"/>
  <c r="K53" i="207"/>
  <c r="L53" i="207"/>
  <c r="M53" i="207"/>
  <c r="N53" i="207"/>
  <c r="O53" i="207"/>
  <c r="P53" i="207"/>
  <c r="Q53" i="207"/>
  <c r="R53" i="207"/>
  <c r="S53" i="207"/>
  <c r="P10" i="207"/>
  <c r="O10" i="207"/>
  <c r="N10" i="207"/>
  <c r="S10" i="207"/>
  <c r="R10" i="207"/>
  <c r="Q10" i="207"/>
  <c r="F13" i="57"/>
  <c r="E13" i="57"/>
  <c r="D13" i="57"/>
  <c r="E12" i="57"/>
  <c r="J58" i="207" l="1"/>
  <c r="G58" i="207"/>
  <c r="M58" i="207"/>
  <c r="L58" i="207"/>
  <c r="S58" i="207"/>
  <c r="O58" i="207"/>
  <c r="F58" i="207"/>
  <c r="E58" i="207"/>
  <c r="P58" i="207"/>
  <c r="K58" i="207"/>
  <c r="I58" i="207"/>
  <c r="H58" i="207"/>
  <c r="N58" i="207"/>
  <c r="R58" i="207"/>
  <c r="Q58" i="207"/>
  <c r="B47" i="207"/>
  <c r="B41" i="207"/>
  <c r="B35" i="207"/>
  <c r="B29" i="207"/>
  <c r="B23" i="207"/>
  <c r="B17" i="207"/>
  <c r="B11" i="207"/>
  <c r="B5" i="207"/>
  <c r="F35" i="57"/>
  <c r="AC11" i="128" s="1"/>
  <c r="E35" i="57"/>
  <c r="AB11" i="128" s="1"/>
  <c r="D35" i="57"/>
  <c r="AA11" i="128" s="1"/>
  <c r="G34" i="57"/>
  <c r="G33" i="57"/>
  <c r="G32" i="57"/>
  <c r="G31" i="57"/>
  <c r="B31" i="57"/>
  <c r="F27" i="57"/>
  <c r="E27" i="57"/>
  <c r="D27" i="57"/>
  <c r="F26" i="57"/>
  <c r="E26" i="57"/>
  <c r="D26" i="57"/>
  <c r="B4" i="57"/>
  <c r="B6" i="126"/>
  <c r="H80" i="221"/>
  <c r="G80" i="221"/>
  <c r="F80" i="221"/>
  <c r="E80" i="221"/>
  <c r="A22" i="221"/>
  <c r="A21" i="221"/>
  <c r="A20" i="221"/>
  <c r="A18" i="221"/>
  <c r="A17" i="221"/>
  <c r="A16" i="221"/>
  <c r="A14" i="221"/>
  <c r="A13" i="221"/>
  <c r="A12" i="221"/>
  <c r="A10" i="221"/>
  <c r="A9" i="221"/>
  <c r="A8" i="221"/>
  <c r="B2" i="221"/>
  <c r="B2" i="218"/>
  <c r="D3" i="216"/>
  <c r="AN11" i="128"/>
  <c r="AM11" i="128"/>
  <c r="AL11" i="128"/>
  <c r="AK11" i="128"/>
  <c r="AJ11" i="128"/>
  <c r="AI11" i="128"/>
  <c r="AH11" i="128"/>
  <c r="AG11" i="128"/>
  <c r="AF11" i="128"/>
  <c r="AE11" i="128"/>
  <c r="AD11" i="128"/>
  <c r="Z11" i="128"/>
  <c r="R11" i="128"/>
  <c r="Q11" i="128"/>
  <c r="P11" i="128"/>
  <c r="O11" i="128"/>
  <c r="N11" i="128"/>
  <c r="M11" i="128"/>
  <c r="L11" i="128"/>
  <c r="K11" i="128"/>
  <c r="J11" i="128"/>
  <c r="I11" i="128"/>
  <c r="H11" i="128"/>
  <c r="G11" i="128"/>
  <c r="F11" i="128"/>
  <c r="E11" i="128"/>
  <c r="C11" i="128"/>
  <c r="B11" i="128"/>
  <c r="E68" i="221" l="1"/>
  <c r="S11" i="128" s="1"/>
  <c r="H68" i="221"/>
  <c r="V11" i="128" s="1"/>
  <c r="G68" i="221"/>
  <c r="U11" i="128" s="1"/>
  <c r="F68" i="221"/>
  <c r="T11" i="128" s="1"/>
  <c r="G35" i="57"/>
  <c r="I80" i="221"/>
  <c r="I68" i="221" l="1"/>
  <c r="Y11" i="128" s="1"/>
</calcChain>
</file>

<file path=xl/sharedStrings.xml><?xml version="1.0" encoding="utf-8"?>
<sst xmlns="http://schemas.openxmlformats.org/spreadsheetml/2006/main" count="1296" uniqueCount="753">
  <si>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</si>
  <si>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</si>
  <si>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</si>
  <si>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</si>
  <si>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</si>
  <si>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</si>
  <si>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</si>
  <si>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</si>
  <si>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</si>
  <si>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</si>
  <si>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</si>
  <si>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</si>
  <si>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</si>
  <si>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</si>
  <si>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</si>
  <si>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</si>
  <si>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</si>
  <si>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</si>
  <si>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</si>
  <si>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</si>
  <si>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公　共　施　設</t>
    <rPh sb="0" eb="1">
      <t>コウ</t>
    </rPh>
    <rPh sb="2" eb="3">
      <t>トモ</t>
    </rPh>
    <rPh sb="4" eb="5">
      <t>シ</t>
    </rPh>
    <rPh sb="6" eb="7">
      <t>セツ</t>
    </rPh>
    <phoneticPr fontId="4"/>
  </si>
  <si>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</si>
  <si>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</si>
  <si>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</si>
  <si>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</si>
  <si>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</si>
  <si>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</si>
  <si>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</si>
  <si>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</si>
  <si>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</si>
  <si>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</si>
  <si>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</si>
  <si>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被害に対する対策状況</t>
    <rPh sb="0" eb="2">
      <t>ヒガイ</t>
    </rPh>
    <rPh sb="3" eb="4">
      <t>タイ</t>
    </rPh>
    <rPh sb="6" eb="8">
      <t>タイサク</t>
    </rPh>
    <rPh sb="8" eb="10">
      <t>ジョウキョウ</t>
    </rPh>
    <phoneticPr fontId="4"/>
  </si>
  <si>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</si>
  <si>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</si>
  <si>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</si>
  <si>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</si>
  <si>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</si>
  <si>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</si>
  <si>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</si>
  <si>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地下水の塩水化</t>
    <rPh sb="6" eb="7">
      <t>カ</t>
    </rPh>
    <phoneticPr fontId="4"/>
  </si>
  <si>
    <t>建築物の破損または脆弱化</t>
    <rPh sb="4" eb="6">
      <t>ハソン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</si>
  <si>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</si>
  <si>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</si>
  <si>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</si>
  <si>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</si>
  <si>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phoneticPr fontId="4"/>
  </si>
  <si>
    <t>所轄機関</t>
    <phoneticPr fontId="4"/>
  </si>
  <si>
    <t>既往最低水位</t>
    <phoneticPr fontId="4"/>
  </si>
  <si>
    <t>(m)</t>
    <phoneticPr fontId="4"/>
  </si>
  <si>
    <t>直　　接　　被　　害</t>
    <phoneticPr fontId="4"/>
  </si>
  <si>
    <t>洪水・高潮の危険性大</t>
    <phoneticPr fontId="4"/>
  </si>
  <si>
    <t>排水不良</t>
    <phoneticPr fontId="4"/>
  </si>
  <si>
    <t>井戸等の抜け上がり</t>
    <phoneticPr fontId="4"/>
  </si>
  <si>
    <t>港湾・海岸施設の沈下　　　　　　</t>
    <phoneticPr fontId="4"/>
  </si>
  <si>
    <t>堤防・護岸等の沈下</t>
    <phoneticPr fontId="4"/>
  </si>
  <si>
    <t>埋設物の破損</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</si>
  <si>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</si>
  <si>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</si>
  <si>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</si>
  <si>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</si>
  <si>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</si>
  <si>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</si>
  <si>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</si>
  <si>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</si>
  <si>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</si>
  <si>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</si>
  <si>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</si>
  <si>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</si>
  <si>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平成26年度</t>
  </si>
  <si>
    <t>平成27年度</t>
  </si>
  <si>
    <t>平成29年度</t>
  </si>
  <si>
    <t>平成28年度</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</si>
  <si>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</si>
  <si>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</si>
  <si>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</si>
  <si>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</si>
  <si>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</si>
  <si>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</si>
  <si>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</si>
  <si>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</si>
  <si>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</si>
  <si>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</si>
  <si>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</si>
  <si>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</si>
  <si>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</si>
  <si>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</si>
  <si>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</si>
  <si>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</si>
  <si>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</si>
  <si>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</si>
  <si>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</si>
  <si>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</si>
  <si>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</si>
  <si>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</si>
  <si>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</si>
  <si>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</si>
  <si>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</si>
  <si>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</si>
  <si>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</si>
  <si>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</si>
  <si>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</si>
  <si>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</si>
  <si>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</si>
  <si>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</si>
  <si>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</si>
  <si>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</si>
  <si>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</si>
  <si>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</si>
  <si>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</si>
  <si>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</si>
  <si>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</si>
  <si>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</si>
  <si>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</si>
  <si>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</si>
  <si>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</si>
  <si>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</si>
  <si>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</si>
  <si>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</si>
  <si>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</si>
  <si>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</si>
  <si>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</si>
  <si>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</si>
  <si>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</si>
  <si>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</si>
  <si>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</si>
  <si>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</si>
  <si>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</si>
  <si>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</si>
  <si>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</si>
  <si>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</si>
  <si>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</si>
  <si>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</si>
  <si>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</si>
  <si>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</si>
  <si>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</si>
  <si>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</si>
  <si>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</si>
  <si>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</si>
  <si>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</si>
  <si>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</si>
  <si>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</si>
  <si>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</si>
  <si>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</si>
  <si>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</si>
  <si>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</si>
  <si>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</si>
  <si>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</si>
  <si>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</si>
  <si>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</si>
  <si>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</si>
  <si>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</si>
  <si>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</si>
  <si>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</si>
  <si>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</si>
  <si>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</si>
  <si>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</si>
  <si>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</si>
  <si>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</si>
  <si>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</si>
  <si>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</si>
  <si>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</si>
  <si>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</si>
  <si>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</si>
  <si>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</si>
  <si>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</si>
  <si>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</si>
  <si>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</si>
  <si>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</si>
  <si>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</si>
  <si>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</si>
  <si>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</si>
  <si>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</si>
  <si>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</si>
  <si>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</si>
  <si>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</si>
  <si>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</si>
  <si>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</si>
  <si>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</si>
  <si>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</si>
  <si>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</si>
  <si>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</si>
  <si>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</si>
  <si>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</si>
  <si>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</si>
  <si>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</si>
  <si>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</si>
  <si>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</si>
  <si>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</si>
  <si>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</si>
  <si>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</si>
  <si>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</si>
  <si>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</si>
  <si>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</si>
  <si>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</si>
  <si>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</si>
  <si>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</si>
  <si>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</si>
  <si>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</si>
  <si>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</si>
  <si>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</si>
  <si>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</si>
  <si>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</si>
  <si>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観測井所在地</t>
    <phoneticPr fontId="4"/>
  </si>
  <si>
    <t>自治体
（都道府県・指定都市）</t>
    <phoneticPr fontId="5"/>
  </si>
  <si>
    <t>水準点所在地</t>
    <phoneticPr fontId="4"/>
  </si>
  <si>
    <t>設置年度</t>
    <rPh sb="2" eb="3">
      <t>ネン</t>
    </rPh>
    <rPh sb="3" eb="4">
      <t>ド</t>
    </rPh>
    <phoneticPr fontId="4"/>
  </si>
  <si>
    <t>観測井名称</t>
    <phoneticPr fontId="4"/>
  </si>
  <si>
    <t>平成27年度</t>
    <phoneticPr fontId="4"/>
  </si>
  <si>
    <t>工業用</t>
    <phoneticPr fontId="4"/>
  </si>
  <si>
    <t>農業用</t>
    <phoneticPr fontId="4"/>
  </si>
  <si>
    <t>・○○市の面積データが大きい原因としては地震によるものである。</t>
    <rPh sb="3" eb="4">
      <t>シ</t>
    </rPh>
    <phoneticPr fontId="4"/>
  </si>
  <si>
    <t>・△△の調査は隔年で行っている。</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</si>
  <si>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</si>
  <si>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</si>
  <si>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</si>
  <si>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</si>
  <si>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</si>
  <si>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</si>
  <si>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</si>
  <si>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</si>
  <si>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</si>
  <si>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</si>
  <si>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</si>
  <si>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</si>
  <si>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</si>
  <si>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</si>
  <si>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</si>
  <si>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</si>
  <si>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</si>
  <si>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</si>
  <si>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</si>
  <si>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</si>
  <si>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</si>
  <si>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</si>
  <si>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</si>
  <si>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</si>
  <si>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</si>
  <si>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</si>
  <si>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</si>
  <si>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</si>
  <si>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</si>
  <si>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</si>
  <si>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</si>
  <si>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</si>
  <si>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</si>
  <si>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</si>
  <si>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</si>
  <si>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</si>
  <si>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</si>
  <si>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</si>
  <si>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</si>
  <si>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</si>
  <si>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</si>
  <si>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</si>
  <si>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</si>
  <si>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</si>
  <si>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</si>
  <si>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</si>
  <si>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</si>
  <si>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</si>
  <si>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</si>
  <si>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</si>
  <si>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</si>
  <si>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</si>
  <si>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</si>
  <si>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</si>
  <si>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</si>
  <si>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</si>
  <si>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</si>
  <si>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</si>
  <si>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</si>
  <si>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</si>
  <si>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</si>
  <si>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</si>
  <si>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</si>
  <si>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</si>
  <si>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</si>
  <si>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</si>
  <si>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</si>
  <si>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&lt;記載の注意点&gt;</t>
    <rPh sb="1" eb="3">
      <t>キサイ</t>
    </rPh>
    <rPh sb="4" eb="7">
      <t>チュウイテン</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</si>
  <si>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</si>
  <si>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</si>
  <si>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</si>
  <si>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</si>
  <si>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</si>
  <si>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</si>
  <si>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</si>
  <si>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</si>
  <si>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</si>
  <si>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</si>
  <si>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</si>
  <si>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</si>
  <si>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</si>
  <si>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</si>
  <si>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</si>
  <si>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</si>
  <si>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</si>
  <si>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</si>
  <si>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</si>
  <si>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</si>
  <si>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</si>
  <si>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</si>
  <si>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</si>
  <si>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</si>
  <si>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</si>
  <si>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</si>
  <si>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</si>
  <si>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</si>
  <si>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</si>
  <si>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</si>
  <si>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</si>
  <si>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</si>
  <si>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</si>
  <si>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</si>
  <si>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</si>
  <si>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</si>
  <si>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</si>
  <si>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</si>
  <si>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</si>
  <si>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</si>
  <si>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</si>
  <si>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</si>
  <si>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</si>
  <si>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</si>
  <si>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</si>
  <si>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</si>
  <si>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</si>
  <si>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</si>
  <si>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</si>
  <si>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</si>
  <si>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</si>
  <si>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</si>
  <si>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</si>
  <si>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</si>
  <si>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</si>
  <si>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</si>
  <si>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</si>
  <si>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２　代表的な観測井における過去10年の地下水位経年変化</t>
    <phoneticPr fontId="4"/>
  </si>
  <si>
    <t>４　水位低下等による被害の状況</t>
    <rPh sb="2" eb="4">
      <t>スイイ</t>
    </rPh>
    <rPh sb="4" eb="7">
      <t>テイカトウ</t>
    </rPh>
    <rPh sb="10" eb="12">
      <t>ヒガイ</t>
    </rPh>
    <rPh sb="13" eb="15">
      <t>ジョウキョウ</t>
    </rPh>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</si>
  <si>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</si>
  <si>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</si>
  <si>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</si>
  <si>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</si>
  <si>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</si>
  <si>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</si>
  <si>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被　害　別　対　策　状　況</t>
    <rPh sb="0" eb="1">
      <t>ヒ</t>
    </rPh>
    <rPh sb="2" eb="3">
      <t>ガイ</t>
    </rPh>
    <rPh sb="4" eb="5">
      <t>ベツ</t>
    </rPh>
    <rPh sb="6" eb="7">
      <t>タイ</t>
    </rPh>
    <rPh sb="8" eb="9">
      <t>サク</t>
    </rPh>
    <rPh sb="10" eb="11">
      <t>ジョウ</t>
    </rPh>
    <rPh sb="12" eb="13">
      <t>キョウ</t>
    </rPh>
    <phoneticPr fontId="4"/>
  </si>
  <si>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</si>
  <si>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</si>
  <si>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</si>
  <si>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</si>
  <si>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</si>
  <si>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</si>
  <si>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</si>
  <si>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</si>
  <si>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</si>
  <si>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</si>
  <si>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</si>
  <si>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</si>
  <si>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 ：令和４年度末時点において、過去の被害も含め一部対策を行っている。（すべての被害について対策が終了していない場合）</t>
  </si>
  <si>
    <t>△ ：令和４年度末時点において、過去の被害も含め対策は行っていない。（被害の大小に関係なくご記入願います。）</t>
  </si>
  <si>
    <t>●：これまでに発生したすべての被害について、令和４年度に対策を行い、被害が解消された。（令和３年度までに、すべての対策が終了していれば「（空欄）」になります。）</t>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</si>
  <si>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</si>
  <si>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</si>
  <si>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</si>
  <si>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</si>
  <si>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</si>
  <si>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※令和4年度に調査対象地域以外で水準測量が実施された場合に記入して下さい</t>
    <rPh sb="13" eb="15">
      <t>イガイ</t>
    </rPh>
    <phoneticPr fontId="5"/>
  </si>
  <si>
    <t>都道府県名</t>
    <rPh sb="0" eb="4">
      <t>トドウフケン</t>
    </rPh>
    <rPh sb="4" eb="5">
      <t>メイ</t>
    </rPh>
    <phoneticPr fontId="4"/>
  </si>
  <si>
    <t>主要地域の地盤沈下等の状況（地域計）</t>
    <rPh sb="0" eb="2">
      <t>シュヨウ</t>
    </rPh>
    <rPh sb="14" eb="16">
      <t>チイキ</t>
    </rPh>
    <rPh sb="16" eb="17">
      <t>ケイ</t>
    </rPh>
    <phoneticPr fontId="4"/>
  </si>
  <si>
    <t>（空欄）：「令和４年度に新たな被害が認められない場合」又は「令和3年度までに、これまでに発生したすべての被害について対策済みである場合」</t>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</si>
  <si>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</si>
  <si>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</si>
  <si>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</si>
  <si>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</si>
  <si>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</si>
  <si>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</si>
  <si>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</si>
  <si>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</si>
  <si>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</si>
  <si>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</si>
  <si>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</si>
  <si>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</si>
  <si>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</si>
  <si>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</si>
  <si>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</si>
  <si>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</si>
  <si>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</si>
  <si>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</si>
  <si>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</si>
  <si>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</si>
  <si>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</si>
  <si>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</si>
  <si>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</si>
  <si>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</si>
  <si>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</si>
  <si>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</si>
  <si>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</si>
  <si>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</si>
  <si>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</si>
  <si>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</si>
  <si>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</si>
  <si>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</si>
  <si>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</si>
  <si>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</si>
  <si>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</si>
  <si>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</si>
  <si>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</si>
  <si>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</si>
  <si>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</si>
  <si>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</si>
  <si>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</si>
  <si>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</si>
  <si>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</si>
  <si>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</si>
  <si>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</si>
  <si>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</si>
  <si>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</si>
  <si>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</si>
  <si>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</si>
  <si>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</si>
  <si>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</si>
  <si>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</si>
  <si>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</si>
  <si>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</si>
  <si>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</si>
  <si>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</si>
  <si>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</si>
  <si>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</si>
  <si>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</si>
  <si>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</si>
  <si>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</si>
  <si>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</si>
  <si>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</si>
  <si>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</si>
  <si>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</si>
  <si>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</si>
  <si>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</si>
  <si>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</si>
  <si>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</si>
  <si>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</si>
  <si>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</si>
  <si>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</si>
  <si>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</si>
  <si>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</si>
  <si>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</si>
  <si>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</si>
  <si>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</si>
  <si>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</si>
  <si>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</si>
  <si>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</si>
  <si>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</si>
  <si>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</si>
  <si>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</si>
  <si>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</si>
  <si>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</si>
  <si>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</si>
  <si>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</si>
  <si>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</si>
  <si>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</si>
  <si>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</si>
  <si>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</si>
  <si>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</si>
  <si>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</si>
  <si>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</si>
  <si>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</si>
  <si>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</si>
  <si>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</si>
  <si>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</si>
  <si>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</si>
  <si>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</si>
  <si>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</si>
  <si>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</si>
  <si>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</si>
  <si>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</si>
  <si>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</si>
  <si>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</si>
  <si>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</si>
  <si>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</si>
  <si>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C35-16</t>
  </si>
  <si>
    <t>三重県桑名市長島町白鶏715</t>
  </si>
  <si>
    <t>S36～R4</t>
  </si>
  <si>
    <t>S36～R4</t>
    <phoneticPr fontId="4"/>
  </si>
  <si>
    <t>三重県桑名市多度町中須</t>
  </si>
  <si>
    <t>HR12-1</t>
  </si>
  <si>
    <t>国土交通省中部地方整備局</t>
  </si>
  <si>
    <t>S48～R4</t>
    <phoneticPr fontId="4"/>
  </si>
  <si>
    <t>H30～R4</t>
    <phoneticPr fontId="4"/>
  </si>
  <si>
    <t>H23</t>
    <phoneticPr fontId="4"/>
  </si>
  <si>
    <t>再設</t>
    <rPh sb="0" eb="1">
      <t>サイ</t>
    </rPh>
    <rPh sb="1" eb="2">
      <t>セツ</t>
    </rPh>
    <phoneticPr fontId="4"/>
  </si>
  <si>
    <t>Y23</t>
  </si>
  <si>
    <t>三重県四日市市千歳町</t>
  </si>
  <si>
    <t>四日市港管理組合</t>
    <rPh sb="0" eb="3">
      <t>ヨッカイチ</t>
    </rPh>
    <rPh sb="3" eb="4">
      <t>コウ</t>
    </rPh>
    <rPh sb="4" eb="6">
      <t>カンリ</t>
    </rPh>
    <rPh sb="6" eb="8">
      <t>クミアイ</t>
    </rPh>
    <phoneticPr fontId="4"/>
  </si>
  <si>
    <t>S47～R4</t>
    <phoneticPr fontId="4"/>
  </si>
  <si>
    <t>１．沈下量は、基本水準点第３９号（所在地：愛知県豊明市）、準基準水準点第１９１－２号</t>
  </si>
  <si>
    <t>（所在地：岐阜県不破郡垂井町）及び新三重原票（所在地：三重県四日市市）を基準とした値</t>
  </si>
  <si>
    <t>２．測量の基準日 ： 11月1日</t>
  </si>
  <si>
    <t>３．水準点番号（HR12-1）は再設置（H26）しているため、H26～H29を経過観察期間としており</t>
    <rPh sb="39" eb="41">
      <t>ケイカ</t>
    </rPh>
    <rPh sb="41" eb="43">
      <t>カンサツ</t>
    </rPh>
    <rPh sb="43" eb="45">
      <t>キカン</t>
    </rPh>
    <phoneticPr fontId="4"/>
  </si>
  <si>
    <t>当該期間は測定値なし。</t>
    <rPh sb="0" eb="2">
      <t>トウガイ</t>
    </rPh>
    <rPh sb="2" eb="4">
      <t>キカン</t>
    </rPh>
    <rPh sb="5" eb="8">
      <t>ソクテイチ</t>
    </rPh>
    <phoneticPr fontId="4"/>
  </si>
  <si>
    <t>白鶏</t>
  </si>
  <si>
    <t>見入</t>
  </si>
  <si>
    <t>福地</t>
  </si>
  <si>
    <t>桑名市長島町白鶏</t>
  </si>
  <si>
    <t>桑名郡木曽岬町見入</t>
  </si>
  <si>
    <t>桑名市福地</t>
  </si>
  <si>
    <t>140-152</t>
  </si>
  <si>
    <t>154-175</t>
  </si>
  <si>
    <t>40-50</t>
  </si>
  <si>
    <t>Ｇ３層
被圧地下水</t>
  </si>
  <si>
    <t>Ｇ１層
被圧地下水</t>
  </si>
  <si>
    <t>昭和51年</t>
  </si>
  <si>
    <t>昭和57年</t>
  </si>
  <si>
    <t>-10.76(S61)</t>
  </si>
  <si>
    <t>-21.76(S52)</t>
  </si>
  <si>
    <t>-10.15(S59)</t>
  </si>
  <si>
    <t>１．地下水位 ：  水位は、毎日6時、18時の平均水位の年間平均水位</t>
  </si>
  <si>
    <t>水位はいずれもTP換算値</t>
  </si>
  <si>
    <t>既往最低水位 ： S52観測開始以来の各年の年間平均水位の最低</t>
  </si>
  <si>
    <t>福地は令和元年度以降、異常値</t>
    <rPh sb="0" eb="2">
      <t>フクチ</t>
    </rPh>
    <rPh sb="3" eb="5">
      <t>レイワ</t>
    </rPh>
    <rPh sb="5" eb="7">
      <t>ガンネン</t>
    </rPh>
    <rPh sb="7" eb="8">
      <t>ド</t>
    </rPh>
    <rPh sb="8" eb="10">
      <t>イコウ</t>
    </rPh>
    <rPh sb="11" eb="14">
      <t>イジョウチ</t>
    </rPh>
    <phoneticPr fontId="4"/>
  </si>
  <si>
    <t>桑名市</t>
    <rPh sb="0" eb="3">
      <t>クワナシ</t>
    </rPh>
    <phoneticPr fontId="4"/>
  </si>
  <si>
    <t>四日市市</t>
    <rPh sb="0" eb="4">
      <t>ヨッカイチシ</t>
    </rPh>
    <phoneticPr fontId="4"/>
  </si>
  <si>
    <t>-</t>
  </si>
  <si>
    <t>#</t>
  </si>
  <si>
    <t>○</t>
  </si>
  <si>
    <t>県条例一号地域</t>
    <phoneticPr fontId="4"/>
  </si>
  <si>
    <t>県条例二号地域</t>
    <phoneticPr fontId="4"/>
  </si>
  <si>
    <t>桑名郡木曽岬町</t>
    <rPh sb="0" eb="3">
      <t>クワナグン</t>
    </rPh>
    <rPh sb="3" eb="7">
      <t>キソサキチョウ</t>
    </rPh>
    <phoneticPr fontId="4"/>
  </si>
  <si>
    <t>三重郡朝日町</t>
    <rPh sb="0" eb="2">
      <t>ミエ</t>
    </rPh>
    <rPh sb="2" eb="3">
      <t>グン</t>
    </rPh>
    <rPh sb="3" eb="6">
      <t>アサヒチョウ</t>
    </rPh>
    <phoneticPr fontId="4"/>
  </si>
  <si>
    <t>三重郡川越町</t>
    <rPh sb="0" eb="2">
      <t>ミエ</t>
    </rPh>
    <rPh sb="2" eb="3">
      <t>グン</t>
    </rPh>
    <rPh sb="3" eb="6">
      <t>カワゴエチョウ</t>
    </rPh>
    <phoneticPr fontId="4"/>
  </si>
  <si>
    <t>三重県生活環境の保全に関する条例及び工業用水法による採取量報告の集計。</t>
  </si>
  <si>
    <t>温泉用、水産養殖用などを含む</t>
    <rPh sb="0" eb="3">
      <t>オンセンヨウ</t>
    </rPh>
    <rPh sb="4" eb="9">
      <t>スイサンヨウショクヨウ</t>
    </rPh>
    <rPh sb="12" eb="13">
      <t>フク</t>
    </rPh>
    <phoneticPr fontId="4"/>
  </si>
  <si>
    <t>・日当たり採取量は、年間採取量を暦日で割ったもの。 
・対象設備は、吐出口断面積が６cm2以上の揚水設備。（採取量報告のあった設備） 
・条例２号規制地域の採取量には、工業用水法規制地域の採取量を含む。
・令和４年は集計中。</t>
    <phoneticPr fontId="4"/>
  </si>
  <si>
    <t>三重県</t>
    <phoneticPr fontId="4"/>
  </si>
  <si>
    <r>
      <t xml:space="preserve">被害の状況
</t>
    </r>
    <r>
      <rPr>
        <sz val="10"/>
        <color rgb="FF00000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</si>
  <si>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color rgb="FF000000"/>
        <rFont val="メイリオ"/>
        <family val="3"/>
        <charset val="128"/>
      </rPr>
      <t>※</t>
    </r>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</si>
  <si>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</si>
  <si>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color rgb="FF000000"/>
        <rFont val="メイリオ"/>
        <family val="3"/>
        <charset val="128"/>
      </rPr>
      <t>※１</t>
    </r>
    <r>
      <rPr>
        <sz val="8"/>
        <color rgb="FF000000"/>
        <rFont val="メイリオ"/>
        <family val="3"/>
        <charset val="128"/>
      </rPr>
      <t>が
地盤沈下防止等対策要綱の
地域の場合</t>
    </r>
    <rPh sb="23" eb="25">
      <t>チイキ</t>
    </rPh>
    <rPh sb="26" eb="28">
      <t>バアイ</t>
    </rPh>
    <phoneticPr fontId="4"/>
  </si>
  <si>
    <r>
      <t>左記市区町村</t>
    </r>
    <r>
      <rPr>
        <b/>
        <sz val="8"/>
        <color rgb="FF000000"/>
        <rFont val="メイリオ"/>
        <family val="3"/>
        <charset val="128"/>
      </rPr>
      <t>※１</t>
    </r>
    <r>
      <rPr>
        <sz val="8"/>
        <color rgb="FF000000"/>
        <rFont val="メイリオ"/>
        <family val="3"/>
        <charset val="128"/>
      </rPr>
      <t>に関わる</t>
    </r>
    <r>
      <rPr>
        <b/>
        <sz val="8"/>
        <color rgb="FF000000"/>
        <rFont val="メイリオ"/>
        <family val="3"/>
        <charset val="128"/>
      </rPr>
      <t xml:space="preserve">
</t>
    </r>
    <r>
      <rPr>
        <sz val="8"/>
        <color rgb="FF000000"/>
        <rFont val="メイリオ"/>
        <family val="3"/>
        <charset val="128"/>
      </rPr>
      <t>条例等</t>
    </r>
    <rPh sb="0" eb="2">
      <t>サキ</t>
    </rPh>
    <rPh sb="2" eb="4">
      <t>シク</t>
    </rPh>
    <rPh sb="4" eb="6">
      <t>チョウソン</t>
    </rPh>
    <rPh sb="9" eb="10">
      <t>カカ</t>
    </rPh>
    <rPh sb="13" eb="16">
      <t>ジョウレイトウ</t>
    </rPh>
    <phoneticPr fontId="4"/>
  </si>
  <si>
    <t>６　地域別、用途別、井戸本数及び地下水採取量経年変化</t>
    <rPh sb="2" eb="4">
      <t>チイキ</t>
    </rPh>
    <rPh sb="4" eb="5">
      <t>ベツ</t>
    </rPh>
    <rPh sb="19" eb="21">
      <t>サイシュ</t>
    </rPh>
    <phoneticPr fontId="4"/>
  </si>
  <si>
    <t>主な水準点における過去10年の沈下量経年変化</t>
  </si>
  <si>
    <t>６．</t>
  </si>
  <si>
    <t>７．</t>
  </si>
  <si>
    <t>地下水採取規制に関する条例等</t>
    <rPh sb="0" eb="3">
      <t>チカスイ</t>
    </rPh>
    <rPh sb="3" eb="5">
      <t>サイシュ</t>
    </rPh>
    <rPh sb="5" eb="7">
      <t>キセイ</t>
    </rPh>
    <rPh sb="8" eb="9">
      <t>カン</t>
    </rPh>
    <rPh sb="11" eb="13">
      <t>ジョウレイ</t>
    </rPh>
    <rPh sb="13" eb="14">
      <t>トウ</t>
    </rPh>
    <phoneticPr fontId="4"/>
  </si>
  <si>
    <t>１７．</t>
  </si>
  <si>
    <t>１８．</t>
  </si>
  <si>
    <t>１９．</t>
  </si>
  <si>
    <t>２０．</t>
  </si>
  <si>
    <t>２１．</t>
  </si>
  <si>
    <t>２２．</t>
  </si>
  <si>
    <t>７　工業用水法第３条第１項および第７条第１項の許可状況</t>
    <phoneticPr fontId="4"/>
  </si>
  <si>
    <t>番　号</t>
    <phoneticPr fontId="4"/>
  </si>
  <si>
    <t>受理日</t>
  </si>
  <si>
    <t>氏名
（名称）</t>
    <phoneticPr fontId="4"/>
  </si>
  <si>
    <t>井戸の
設置場所</t>
    <phoneticPr fontId="4"/>
  </si>
  <si>
    <t>ｽﾄﾚｰﾅｰの位置
（地表面下ｍ）</t>
    <phoneticPr fontId="4"/>
  </si>
  <si>
    <t>揚水機の吐出口
断面積　(㎠）</t>
    <phoneticPr fontId="4"/>
  </si>
  <si>
    <t>採取量(㎥）</t>
    <rPh sb="0" eb="2">
      <t>サイシュ</t>
    </rPh>
    <phoneticPr fontId="4"/>
  </si>
  <si>
    <t>主たる
用途</t>
    <phoneticPr fontId="4"/>
  </si>
  <si>
    <t>業　種</t>
    <phoneticPr fontId="4"/>
  </si>
  <si>
    <t>許可理由</t>
  </si>
  <si>
    <t>許可
年月日</t>
    <rPh sb="3" eb="6">
      <t>ネンガッピ</t>
    </rPh>
    <phoneticPr fontId="4"/>
  </si>
  <si>
    <t>許可番号</t>
  </si>
  <si>
    <t>許可
内容</t>
    <phoneticPr fontId="4"/>
  </si>
  <si>
    <t>許可
基準</t>
    <phoneticPr fontId="4"/>
  </si>
  <si>
    <t>１時間当り
採取量</t>
    <rPh sb="6" eb="8">
      <t>サイシュ</t>
    </rPh>
    <phoneticPr fontId="4"/>
  </si>
  <si>
    <t>１日当り
運転時間</t>
    <phoneticPr fontId="4"/>
  </si>
  <si>
    <t>１日当り
採取量</t>
    <rPh sb="5" eb="7">
      <t>サイシュ</t>
    </rPh>
    <phoneticPr fontId="4"/>
  </si>
  <si>
    <t>A-0108</t>
  </si>
  <si>
    <t>第一工業製薬㈱
四日市工場
千歳地区</t>
    <rPh sb="0" eb="2">
      <t>ダイイチ</t>
    </rPh>
    <rPh sb="2" eb="4">
      <t>コウギョウ</t>
    </rPh>
    <rPh sb="4" eb="6">
      <t>セイヤク</t>
    </rPh>
    <rPh sb="8" eb="11">
      <t>ヨッカイチ</t>
    </rPh>
    <rPh sb="11" eb="13">
      <t>コウジョウ</t>
    </rPh>
    <rPh sb="14" eb="16">
      <t>チトセ</t>
    </rPh>
    <rPh sb="16" eb="18">
      <t>チク</t>
    </rPh>
    <phoneticPr fontId="19"/>
  </si>
  <si>
    <t>四日市市
千歳町7番地</t>
    <rPh sb="0" eb="4">
      <t>ヨッカイチシ</t>
    </rPh>
    <rPh sb="5" eb="8">
      <t>チトセチョウ</t>
    </rPh>
    <rPh sb="9" eb="11">
      <t>バンチ</t>
    </rPh>
    <phoneticPr fontId="19"/>
  </si>
  <si>
    <t>232～254.5
259～266.5
290～320</t>
  </si>
  <si>
    <t>230m以深</t>
    <rPh sb="4" eb="5">
      <t>イ</t>
    </rPh>
    <rPh sb="5" eb="6">
      <t>シン</t>
    </rPh>
    <phoneticPr fontId="19"/>
  </si>
  <si>
    <t>46cm2
以下</t>
    <rPh sb="6" eb="8">
      <t>イカ</t>
    </rPh>
    <phoneticPr fontId="19"/>
  </si>
  <si>
    <t>冷却用
洗浄用</t>
    <rPh sb="0" eb="3">
      <t>レイキャクヨウ</t>
    </rPh>
    <rPh sb="4" eb="7">
      <t>センジョウヨウ</t>
    </rPh>
    <phoneticPr fontId="19"/>
  </si>
  <si>
    <t>化学</t>
    <rPh sb="0" eb="1">
      <t>カ</t>
    </rPh>
    <rPh sb="1" eb="2">
      <t>ガク</t>
    </rPh>
    <phoneticPr fontId="19"/>
  </si>
  <si>
    <t>許可基準に適合</t>
    <rPh sb="0" eb="2">
      <t>キョカ</t>
    </rPh>
    <rPh sb="2" eb="4">
      <t>キジュン</t>
    </rPh>
    <rPh sb="5" eb="7">
      <t>テキゴウ</t>
    </rPh>
    <phoneticPr fontId="19"/>
  </si>
  <si>
    <t>49井四
第108号</t>
    <rPh sb="2" eb="3">
      <t>イ</t>
    </rPh>
    <rPh sb="3" eb="4">
      <t>ヨン</t>
    </rPh>
    <rPh sb="5" eb="6">
      <t>ダイ</t>
    </rPh>
    <rPh sb="9" eb="10">
      <t>ゴウ</t>
    </rPh>
    <phoneticPr fontId="19"/>
  </si>
  <si>
    <t>A-0105</t>
  </si>
  <si>
    <t>キンセイマテック㈱
四日市工場</t>
    <rPh sb="10" eb="15">
      <t>ヨッカイチコウジョウ</t>
    </rPh>
    <phoneticPr fontId="19"/>
  </si>
  <si>
    <t>四日市市
河原田町森
1750番地</t>
    <rPh sb="0" eb="4">
      <t>ヨッカイチシ</t>
    </rPh>
    <rPh sb="5" eb="8">
      <t>カワラダ</t>
    </rPh>
    <rPh sb="8" eb="9">
      <t>チョウ</t>
    </rPh>
    <rPh sb="9" eb="10">
      <t>モリ</t>
    </rPh>
    <rPh sb="15" eb="17">
      <t>バンチ</t>
    </rPh>
    <phoneticPr fontId="19"/>
  </si>
  <si>
    <t>102～105.5
110.5～118.5
122.5～144.5</t>
  </si>
  <si>
    <t>50m
以深</t>
    <rPh sb="4" eb="5">
      <t>イ</t>
    </rPh>
    <rPh sb="5" eb="6">
      <t>シン</t>
    </rPh>
    <phoneticPr fontId="19"/>
  </si>
  <si>
    <t>21cm2
以下</t>
    <rPh sb="6" eb="8">
      <t>イカ</t>
    </rPh>
    <phoneticPr fontId="19"/>
  </si>
  <si>
    <t>洗浄用</t>
    <rPh sb="0" eb="3">
      <t>センジョウヨウ</t>
    </rPh>
    <phoneticPr fontId="19"/>
  </si>
  <si>
    <t>窯業</t>
    <rPh sb="0" eb="1">
      <t>カマ</t>
    </rPh>
    <rPh sb="1" eb="2">
      <t>ギョウ</t>
    </rPh>
    <phoneticPr fontId="19"/>
  </si>
  <si>
    <t>48井四
第105号</t>
    <rPh sb="2" eb="3">
      <t>イ</t>
    </rPh>
    <rPh sb="3" eb="4">
      <t>ヨン</t>
    </rPh>
    <rPh sb="5" eb="6">
      <t>ダイ</t>
    </rPh>
    <rPh sb="9" eb="10">
      <t>ゴウ</t>
    </rPh>
    <phoneticPr fontId="19"/>
  </si>
  <si>
    <t>A-0109</t>
  </si>
  <si>
    <t>㈱三東工業所
本社事業所</t>
    <rPh sb="1" eb="3">
      <t>サントウ</t>
    </rPh>
    <rPh sb="3" eb="6">
      <t>コウギョウショ</t>
    </rPh>
    <rPh sb="7" eb="9">
      <t>ホンシャ</t>
    </rPh>
    <rPh sb="9" eb="12">
      <t>ジギョウショ</t>
    </rPh>
    <phoneticPr fontId="19"/>
  </si>
  <si>
    <t>四日市市
河原田町松本
1333の1</t>
    <rPh sb="0" eb="4">
      <t>ヨッカイチシ</t>
    </rPh>
    <rPh sb="5" eb="8">
      <t>カワラダ</t>
    </rPh>
    <rPh sb="8" eb="9">
      <t>チョウ</t>
    </rPh>
    <rPh sb="9" eb="11">
      <t>マツモト</t>
    </rPh>
    <phoneticPr fontId="19"/>
  </si>
  <si>
    <t>107～111
116～127
132～138</t>
  </si>
  <si>
    <t>洗浄用
冷却用</t>
    <rPh sb="0" eb="3">
      <t>センジョウヨウ</t>
    </rPh>
    <rPh sb="4" eb="7">
      <t>レイキャクヨウ</t>
    </rPh>
    <phoneticPr fontId="19"/>
  </si>
  <si>
    <t>建設</t>
    <rPh sb="0" eb="1">
      <t>ケン</t>
    </rPh>
    <rPh sb="1" eb="2">
      <t>セツ</t>
    </rPh>
    <phoneticPr fontId="19"/>
  </si>
  <si>
    <t>49井四
第109号</t>
    <rPh sb="2" eb="3">
      <t>イ</t>
    </rPh>
    <rPh sb="3" eb="4">
      <t>ヨン</t>
    </rPh>
    <rPh sb="5" eb="6">
      <t>ダイ</t>
    </rPh>
    <rPh sb="9" eb="10">
      <t>ゴウ</t>
    </rPh>
    <phoneticPr fontId="19"/>
  </si>
  <si>
    <t>A-0110</t>
  </si>
  <si>
    <t>中島製茶㈱</t>
    <rPh sb="0" eb="2">
      <t>ナカジマ</t>
    </rPh>
    <rPh sb="2" eb="4">
      <t>セイチャ</t>
    </rPh>
    <phoneticPr fontId="19"/>
  </si>
  <si>
    <t>四日市市追分
2丁目1番11号</t>
    <rPh sb="0" eb="4">
      <t>ヨッカイチシ</t>
    </rPh>
    <rPh sb="4" eb="6">
      <t>オイワケ</t>
    </rPh>
    <rPh sb="8" eb="10">
      <t>チョウメ</t>
    </rPh>
    <rPh sb="11" eb="12">
      <t>バン</t>
    </rPh>
    <rPh sb="14" eb="15">
      <t>ゴウ</t>
    </rPh>
    <phoneticPr fontId="19"/>
  </si>
  <si>
    <t>101.5ｍ以深</t>
    <rPh sb="6" eb="7">
      <t>イ</t>
    </rPh>
    <rPh sb="7" eb="8">
      <t>シン</t>
    </rPh>
    <phoneticPr fontId="19"/>
  </si>
  <si>
    <t>冷蔵庫用</t>
    <rPh sb="0" eb="3">
      <t>レイゾウコ</t>
    </rPh>
    <rPh sb="3" eb="4">
      <t>ヨウ</t>
    </rPh>
    <phoneticPr fontId="19"/>
  </si>
  <si>
    <t>製茶</t>
    <rPh sb="0" eb="1">
      <t>セイ</t>
    </rPh>
    <rPh sb="1" eb="2">
      <t>チャ</t>
    </rPh>
    <phoneticPr fontId="19"/>
  </si>
  <si>
    <t>49井四
第110号</t>
    <rPh sb="2" eb="3">
      <t>イ</t>
    </rPh>
    <rPh sb="3" eb="4">
      <t>ヨン</t>
    </rPh>
    <rPh sb="5" eb="6">
      <t>ダイ</t>
    </rPh>
    <rPh sb="9" eb="10">
      <t>ゴウ</t>
    </rPh>
    <phoneticPr fontId="19"/>
  </si>
  <si>
    <t>A-0103</t>
  </si>
  <si>
    <t>東洋紡㈱
三重工場</t>
    <rPh sb="0" eb="2">
      <t>トウヨウ</t>
    </rPh>
    <rPh sb="5" eb="7">
      <t>ミエ</t>
    </rPh>
    <rPh sb="7" eb="9">
      <t>コウジョウ</t>
    </rPh>
    <phoneticPr fontId="19"/>
  </si>
  <si>
    <t>四日市市楠町
本郷30番地</t>
    <rPh sb="0" eb="4">
      <t>ヨッカイチシ</t>
    </rPh>
    <rPh sb="4" eb="6">
      <t>クスチョウ</t>
    </rPh>
    <rPh sb="7" eb="9">
      <t>ホンゴウ</t>
    </rPh>
    <rPh sb="11" eb="13">
      <t>バンチ</t>
    </rPh>
    <phoneticPr fontId="19"/>
  </si>
  <si>
    <t>77.6～81.2
95～100
111.4～117.3
118.2～121.8
123.4～128.8</t>
  </si>
  <si>
    <t>温調用</t>
    <rPh sb="0" eb="2">
      <t>オンチョウ</t>
    </rPh>
    <rPh sb="2" eb="3">
      <t>ヨウ</t>
    </rPh>
    <phoneticPr fontId="19"/>
  </si>
  <si>
    <t>紡績</t>
    <rPh sb="0" eb="1">
      <t>ボウ</t>
    </rPh>
    <rPh sb="1" eb="2">
      <t>イサオ</t>
    </rPh>
    <phoneticPr fontId="19"/>
  </si>
  <si>
    <t>47井四
第103号</t>
    <rPh sb="2" eb="3">
      <t>イ</t>
    </rPh>
    <rPh sb="3" eb="4">
      <t>ヨン</t>
    </rPh>
    <rPh sb="5" eb="6">
      <t>ダイ</t>
    </rPh>
    <rPh sb="9" eb="10">
      <t>ゴウ</t>
    </rPh>
    <phoneticPr fontId="19"/>
  </si>
  <si>
    <t>計</t>
  </si>
  <si>
    <t xml:space="preserve">   </t>
    <phoneticPr fontId="4"/>
  </si>
  <si>
    <t>８　工業用水法第５条第２項の適用状況</t>
    <phoneticPr fontId="4"/>
  </si>
  <si>
    <t>井戸の
設置年月日</t>
    <phoneticPr fontId="4"/>
  </si>
  <si>
    <t>揚水機の吐出口
断面積 (㎠)</t>
    <phoneticPr fontId="4"/>
  </si>
  <si>
    <t>採取量 (㎥/日)</t>
    <rPh sb="0" eb="2">
      <t>サイシュ</t>
    </rPh>
    <phoneticPr fontId="4"/>
  </si>
  <si>
    <t>許可理由</t>
    <phoneticPr fontId="4"/>
  </si>
  <si>
    <t>許可
番号</t>
    <phoneticPr fontId="4"/>
  </si>
  <si>
    <t>許可前</t>
  </si>
  <si>
    <t>許可</t>
  </si>
  <si>
    <t>A-0001</t>
  </si>
  <si>
    <t>コスモ石油㈱
四日市製油所</t>
    <rPh sb="3" eb="5">
      <t>セキユ</t>
    </rPh>
    <rPh sb="7" eb="10">
      <t>ヨッカイチ</t>
    </rPh>
    <rPh sb="10" eb="13">
      <t>セイユジョ</t>
    </rPh>
    <phoneticPr fontId="20"/>
  </si>
  <si>
    <t>四日市市
大協町
一丁目1番地</t>
    <rPh sb="0" eb="4">
      <t>ヨッカイチシ</t>
    </rPh>
    <rPh sb="5" eb="8">
      <t>ダイキョウチョウ</t>
    </rPh>
    <rPh sb="9" eb="12">
      <t>イッチョウメ</t>
    </rPh>
    <rPh sb="13" eb="15">
      <t>バンチ</t>
    </rPh>
    <phoneticPr fontId="20"/>
  </si>
  <si>
    <t>105～110
115～120
135～144
168～178</t>
  </si>
  <si>
    <t>1,000
(4～9月)
400
(10～3月)</t>
    <rPh sb="10" eb="11">
      <t>ガツ</t>
    </rPh>
    <rPh sb="22" eb="23">
      <t>ガツ</t>
    </rPh>
    <phoneticPr fontId="20"/>
  </si>
  <si>
    <t>冷却用</t>
  </si>
  <si>
    <t>石油</t>
  </si>
  <si>
    <t>潤滑油製造過程の冷却水として必要</t>
  </si>
  <si>
    <t>５井四
第1号</t>
    <rPh sb="1" eb="2">
      <t>イ</t>
    </rPh>
    <rPh sb="2" eb="3">
      <t>ヨン</t>
    </rPh>
    <rPh sb="4" eb="5">
      <t>ダイ</t>
    </rPh>
    <rPh sb="6" eb="7">
      <t>ゴウ</t>
    </rPh>
    <phoneticPr fontId="20"/>
  </si>
  <si>
    <t>A-0002</t>
  </si>
  <si>
    <t>92～105
122～126
145～160
165～175</t>
  </si>
  <si>
    <t>800
(4～9月)
350
(10～3月)</t>
    <rPh sb="8" eb="9">
      <t>ガツ</t>
    </rPh>
    <rPh sb="20" eb="21">
      <t>ガツ</t>
    </rPh>
    <phoneticPr fontId="20"/>
  </si>
  <si>
    <t>５井四
第2号</t>
    <rPh sb="1" eb="2">
      <t>イ</t>
    </rPh>
    <rPh sb="2" eb="3">
      <t>ヨン</t>
    </rPh>
    <rPh sb="4" eb="5">
      <t>ダイ</t>
    </rPh>
    <rPh sb="6" eb="7">
      <t>ゴウ</t>
    </rPh>
    <phoneticPr fontId="20"/>
  </si>
  <si>
    <t>A-0008</t>
  </si>
  <si>
    <t>伊藤製油㈱</t>
    <rPh sb="0" eb="2">
      <t>イトウ</t>
    </rPh>
    <rPh sb="2" eb="4">
      <t>セイユ</t>
    </rPh>
    <phoneticPr fontId="20"/>
  </si>
  <si>
    <t>四日市市
末広町13-26</t>
    <rPh sb="0" eb="4">
      <t>ヨッカイチシ</t>
    </rPh>
    <rPh sb="5" eb="8">
      <t>スエヒロチョウ</t>
    </rPh>
    <phoneticPr fontId="20"/>
  </si>
  <si>
    <t>95～108
135～145</t>
  </si>
  <si>
    <t>500
(5～10月)
230
(11～4月)</t>
    <rPh sb="9" eb="10">
      <t>ガツ</t>
    </rPh>
    <rPh sb="21" eb="22">
      <t>ガツ</t>
    </rPh>
    <phoneticPr fontId="20"/>
  </si>
  <si>
    <t>油脂</t>
  </si>
  <si>
    <t>食用油精製過程の冷却水に必要</t>
  </si>
  <si>
    <t>５井四
第8号</t>
    <rPh sb="1" eb="2">
      <t>イ</t>
    </rPh>
    <rPh sb="2" eb="3">
      <t>ヨン</t>
    </rPh>
    <rPh sb="4" eb="5">
      <t>ダイ</t>
    </rPh>
    <rPh sb="6" eb="7">
      <t>ゴウ</t>
    </rPh>
    <phoneticPr fontId="20"/>
  </si>
  <si>
    <t>A-0022</t>
  </si>
  <si>
    <t>コスモ電子㈱</t>
    <rPh sb="3" eb="5">
      <t>デンシ</t>
    </rPh>
    <phoneticPr fontId="20"/>
  </si>
  <si>
    <t>四日市市
宝町1番地</t>
    <rPh sb="0" eb="4">
      <t>ヨッカイチシ</t>
    </rPh>
    <rPh sb="5" eb="7">
      <t>タカラチョウ</t>
    </rPh>
    <rPh sb="8" eb="10">
      <t>バンチ</t>
    </rPh>
    <phoneticPr fontId="20"/>
  </si>
  <si>
    <t>二重ケーシング
121～129
136～148</t>
    <rPh sb="0" eb="2">
      <t>ニジュウ</t>
    </rPh>
    <phoneticPr fontId="20"/>
  </si>
  <si>
    <t>温調用</t>
  </si>
  <si>
    <t>電子</t>
  </si>
  <si>
    <t>機器製造における温調用の恒温水に必要</t>
  </si>
  <si>
    <t>５井四
第22号</t>
    <rPh sb="1" eb="2">
      <t>イ</t>
    </rPh>
    <rPh sb="2" eb="3">
      <t>ヨン</t>
    </rPh>
    <rPh sb="4" eb="5">
      <t>ダイ</t>
    </rPh>
    <rPh sb="7" eb="8">
      <t>ゴウ</t>
    </rPh>
    <phoneticPr fontId="20"/>
  </si>
  <si>
    <t>A-0024</t>
  </si>
  <si>
    <t>49～54
68～85
98～106
123～129</t>
  </si>
  <si>
    <t>５井四
第24号</t>
    <rPh sb="1" eb="2">
      <t>イ</t>
    </rPh>
    <rPh sb="2" eb="3">
      <t>ヨン</t>
    </rPh>
    <rPh sb="4" eb="5">
      <t>ダイ</t>
    </rPh>
    <rPh sb="7" eb="8">
      <t>ゴウ</t>
    </rPh>
    <phoneticPr fontId="20"/>
  </si>
  <si>
    <t>A-0067</t>
  </si>
  <si>
    <t>JSR㈱四日市工場</t>
    <rPh sb="4" eb="9">
      <t>ヨッカイチコウジョウ</t>
    </rPh>
    <phoneticPr fontId="20"/>
  </si>
  <si>
    <t>四日市市川尻町
100番地</t>
    <rPh sb="0" eb="4">
      <t>ヨッカイチシ</t>
    </rPh>
    <rPh sb="4" eb="7">
      <t>カワジリチョウ</t>
    </rPh>
    <rPh sb="11" eb="13">
      <t>バンチ</t>
    </rPh>
    <phoneticPr fontId="20"/>
  </si>
  <si>
    <t>124.5～136.5</t>
  </si>
  <si>
    <t>保安用</t>
  </si>
  <si>
    <t>化学</t>
  </si>
  <si>
    <t>保安用に必要</t>
  </si>
  <si>
    <t>５井四
第67号</t>
    <rPh sb="1" eb="2">
      <t>イ</t>
    </rPh>
    <rPh sb="2" eb="3">
      <t>ヨン</t>
    </rPh>
    <rPh sb="4" eb="5">
      <t>ダイ</t>
    </rPh>
    <rPh sb="7" eb="8">
      <t>ゴウ</t>
    </rPh>
    <phoneticPr fontId="20"/>
  </si>
  <si>
    <t>A-0071</t>
  </si>
  <si>
    <t>134～155.4
161.5～173.8</t>
  </si>
  <si>
    <t>５井四
第71号</t>
    <rPh sb="1" eb="2">
      <t>イ</t>
    </rPh>
    <rPh sb="2" eb="3">
      <t>ヨン</t>
    </rPh>
    <rPh sb="4" eb="5">
      <t>ダイ</t>
    </rPh>
    <rPh sb="7" eb="8">
      <t>ゴウ</t>
    </rPh>
    <phoneticPr fontId="20"/>
  </si>
  <si>
    <t>A-0040</t>
  </si>
  <si>
    <t>東洋紡㈱
三重工場</t>
    <rPh sb="0" eb="2">
      <t>トウヨウ</t>
    </rPh>
    <rPh sb="5" eb="7">
      <t>ミエ</t>
    </rPh>
    <rPh sb="7" eb="9">
      <t>コウジョウ</t>
    </rPh>
    <phoneticPr fontId="20"/>
  </si>
  <si>
    <t>四日市市
楠町本郷30番地</t>
    <rPh sb="0" eb="4">
      <t>ヨッカイチシ</t>
    </rPh>
    <rPh sb="5" eb="7">
      <t>クスチョウ</t>
    </rPh>
    <rPh sb="7" eb="9">
      <t>ホンゴウ</t>
    </rPh>
    <rPh sb="11" eb="13">
      <t>バンチ</t>
    </rPh>
    <phoneticPr fontId="20"/>
  </si>
  <si>
    <t>95.0～105.0
110.6～117.0
120.1～133.3</t>
  </si>
  <si>
    <t>紡績</t>
  </si>
  <si>
    <t>温調用の恒温水として必要</t>
  </si>
  <si>
    <t>５井四
第40号</t>
    <rPh sb="1" eb="2">
      <t>イ</t>
    </rPh>
    <rPh sb="2" eb="3">
      <t>ヨン</t>
    </rPh>
    <rPh sb="4" eb="5">
      <t>ダイ</t>
    </rPh>
    <rPh sb="7" eb="8">
      <t>ゴウ</t>
    </rPh>
    <phoneticPr fontId="20"/>
  </si>
  <si>
    <t>A-0042</t>
  </si>
  <si>
    <t>旧ケーシング
95.4～106.0
111.8～115.7
121.2～125.7
127.9～129.4
129.9～131.5
二重ケーシング
95.4～106.0</t>
    <rPh sb="0" eb="1">
      <t>キュウ</t>
    </rPh>
    <rPh sb="66" eb="68">
      <t>ニジュウ</t>
    </rPh>
    <phoneticPr fontId="20"/>
  </si>
  <si>
    <t>５井四
第42号</t>
    <rPh sb="1" eb="2">
      <t>イ</t>
    </rPh>
    <rPh sb="2" eb="3">
      <t>ヨン</t>
    </rPh>
    <rPh sb="4" eb="5">
      <t>ダイ</t>
    </rPh>
    <rPh sb="7" eb="8">
      <t>ゴウ</t>
    </rPh>
    <phoneticPr fontId="20"/>
  </si>
  <si>
    <t>A-0044</t>
  </si>
  <si>
    <t>37.9～41.0
42.4～46.0
49.1～52.1
53.0～56.1
57.6～65.1
67.6～70.6</t>
  </si>
  <si>
    <t>５井四
第44号</t>
    <rPh sb="1" eb="2">
      <t>イ</t>
    </rPh>
    <rPh sb="2" eb="3">
      <t>ヨン</t>
    </rPh>
    <rPh sb="4" eb="5">
      <t>ダイ</t>
    </rPh>
    <rPh sb="7" eb="8">
      <t>ゴウ</t>
    </rPh>
    <phoneticPr fontId="20"/>
  </si>
  <si>
    <t>A-0045</t>
  </si>
  <si>
    <t>40.0～42.7
47.9～62.7
75.1～80.6
84.5～87.9
92.1～100.0</t>
  </si>
  <si>
    <t>1,900
(5～10月)
1,200
(11～4月)</t>
    <rPh sb="11" eb="12">
      <t>ガツ</t>
    </rPh>
    <rPh sb="25" eb="26">
      <t>ガツ</t>
    </rPh>
    <phoneticPr fontId="20"/>
  </si>
  <si>
    <t>３井四
第45号</t>
    <rPh sb="1" eb="2">
      <t>イ</t>
    </rPh>
    <rPh sb="2" eb="3">
      <t>ヨン</t>
    </rPh>
    <rPh sb="4" eb="5">
      <t>ダイ</t>
    </rPh>
    <rPh sb="7" eb="8">
      <t>ゴウ</t>
    </rPh>
    <phoneticPr fontId="20"/>
  </si>
  <si>
    <t>A-0046</t>
  </si>
  <si>
    <t>㈱宮﨑本店</t>
    <rPh sb="1" eb="3">
      <t>ミヤザキ</t>
    </rPh>
    <rPh sb="3" eb="5">
      <t>ホンテン</t>
    </rPh>
    <phoneticPr fontId="20"/>
  </si>
  <si>
    <t>四日市市楠町
南五味塚937</t>
    <rPh sb="0" eb="4">
      <t>ヨッカイチシ</t>
    </rPh>
    <rPh sb="4" eb="6">
      <t>クスチョウ</t>
    </rPh>
    <rPh sb="7" eb="8">
      <t>ミナミ</t>
    </rPh>
    <rPh sb="8" eb="10">
      <t>ゴミ</t>
    </rPh>
    <rPh sb="10" eb="11">
      <t>ヅカ</t>
    </rPh>
    <phoneticPr fontId="20"/>
  </si>
  <si>
    <t>123～140</t>
  </si>
  <si>
    <t>原料用
他</t>
  </si>
  <si>
    <t>酒造</t>
  </si>
  <si>
    <t>酒造の原材料･洗浄･冷却水として必要</t>
  </si>
  <si>
    <t>５井四
第46号</t>
    <rPh sb="1" eb="2">
      <t>イ</t>
    </rPh>
    <rPh sb="2" eb="3">
      <t>ヨン</t>
    </rPh>
    <rPh sb="4" eb="5">
      <t>ダイ</t>
    </rPh>
    <rPh sb="7" eb="8">
      <t>ゴウ</t>
    </rPh>
    <phoneticPr fontId="20"/>
  </si>
  <si>
    <t>A-0048</t>
  </si>
  <si>
    <t>四日市市楠町
南五味塚928</t>
    <rPh sb="0" eb="4">
      <t>ヨッカイチシ</t>
    </rPh>
    <rPh sb="4" eb="6">
      <t>クスチョウ</t>
    </rPh>
    <rPh sb="7" eb="8">
      <t>ミナミ</t>
    </rPh>
    <rPh sb="8" eb="10">
      <t>ゴミ</t>
    </rPh>
    <rPh sb="10" eb="11">
      <t>ヅカ</t>
    </rPh>
    <phoneticPr fontId="20"/>
  </si>
  <si>
    <t>95～111
125～136</t>
  </si>
  <si>
    <t>５井四
第48号</t>
    <rPh sb="1" eb="2">
      <t>イ</t>
    </rPh>
    <rPh sb="2" eb="3">
      <t>ヨン</t>
    </rPh>
    <rPh sb="4" eb="5">
      <t>ダイ</t>
    </rPh>
    <rPh sb="7" eb="8">
      <t>ゴウ</t>
    </rPh>
    <phoneticPr fontId="20"/>
  </si>
  <si>
    <t>A-0049</t>
  </si>
  <si>
    <t>宝酒造㈱楠工場</t>
    <rPh sb="0" eb="1">
      <t>タカラ</t>
    </rPh>
    <rPh sb="1" eb="3">
      <t>シュゾウ</t>
    </rPh>
    <rPh sb="4" eb="5">
      <t>クス</t>
    </rPh>
    <rPh sb="5" eb="7">
      <t>コウジョウ</t>
    </rPh>
    <phoneticPr fontId="20"/>
  </si>
  <si>
    <t>四日市市楠町南五味塚1315</t>
    <rPh sb="0" eb="4">
      <t>ヨッカイチシ</t>
    </rPh>
    <rPh sb="4" eb="6">
      <t>クスチョウ</t>
    </rPh>
    <rPh sb="6" eb="7">
      <t>ミナミ</t>
    </rPh>
    <rPh sb="7" eb="9">
      <t>ゴミ</t>
    </rPh>
    <rPh sb="9" eb="10">
      <t>ヅカ</t>
    </rPh>
    <phoneticPr fontId="20"/>
  </si>
  <si>
    <t>81～87
92～108
121～135</t>
  </si>
  <si>
    <t>５井四
第49号</t>
    <rPh sb="1" eb="2">
      <t>イ</t>
    </rPh>
    <rPh sb="2" eb="3">
      <t>ヨン</t>
    </rPh>
    <rPh sb="4" eb="5">
      <t>ダイ</t>
    </rPh>
    <rPh sb="7" eb="8">
      <t>ゴウ</t>
    </rPh>
    <phoneticPr fontId="20"/>
  </si>
  <si>
    <t>A-0050</t>
  </si>
  <si>
    <t>73～77
79～85
89～96
103～113
121～124
142～147
170～173
196～206</t>
  </si>
  <si>
    <t>５井四
第50号</t>
    <rPh sb="1" eb="2">
      <t>イ</t>
    </rPh>
    <rPh sb="2" eb="3">
      <t>ヨン</t>
    </rPh>
    <rPh sb="4" eb="5">
      <t>ダイ</t>
    </rPh>
    <rPh sb="7" eb="8">
      <t>ゴウ</t>
    </rPh>
    <phoneticPr fontId="20"/>
  </si>
  <si>
    <t>A-0051</t>
  </si>
  <si>
    <t>51～61
64～67
76～82
98～102
106～111
120～135
145～150
152～154</t>
  </si>
  <si>
    <t>５井四
第51号</t>
    <rPh sb="1" eb="2">
      <t>イ</t>
    </rPh>
    <rPh sb="2" eb="3">
      <t>ヨン</t>
    </rPh>
    <rPh sb="4" eb="5">
      <t>ダイ</t>
    </rPh>
    <rPh sb="7" eb="8">
      <t>ゴウ</t>
    </rPh>
    <phoneticPr fontId="20"/>
  </si>
  <si>
    <t>A-0052</t>
  </si>
  <si>
    <t>トーア紡
マテリアル㈱
四日市工場</t>
    <rPh sb="3" eb="4">
      <t>ボウ</t>
    </rPh>
    <rPh sb="12" eb="17">
      <t>ヨッカイチコウジョウ</t>
    </rPh>
    <phoneticPr fontId="20"/>
  </si>
  <si>
    <t>四日市市楠町
南川50</t>
    <rPh sb="0" eb="4">
      <t>ヨッカイチシ</t>
    </rPh>
    <rPh sb="4" eb="6">
      <t>クスチョウ</t>
    </rPh>
    <rPh sb="7" eb="9">
      <t>ミナミカワ</t>
    </rPh>
    <phoneticPr fontId="20"/>
  </si>
  <si>
    <t>55.0～66.0
68.0～84.0
96.0～108.0
127.0～138.0
145.0～149.0</t>
  </si>
  <si>
    <t>染色用</t>
    <rPh sb="0" eb="3">
      <t>センショクヨウ</t>
    </rPh>
    <phoneticPr fontId="20"/>
  </si>
  <si>
    <t>５井四
第52号</t>
    <rPh sb="1" eb="2">
      <t>イ</t>
    </rPh>
    <rPh sb="2" eb="3">
      <t>ヨン</t>
    </rPh>
    <rPh sb="4" eb="5">
      <t>ダイ</t>
    </rPh>
    <rPh sb="7" eb="8">
      <t>ゴウ</t>
    </rPh>
    <phoneticPr fontId="20"/>
  </si>
  <si>
    <t>A-0053</t>
  </si>
  <si>
    <t>48.4～60.8
81.0～83.7
85.0～90.4</t>
  </si>
  <si>
    <t>５井四
第53号</t>
    <rPh sb="1" eb="2">
      <t>イ</t>
    </rPh>
    <rPh sb="2" eb="3">
      <t>ヨン</t>
    </rPh>
    <rPh sb="4" eb="5">
      <t>ダイ</t>
    </rPh>
    <rPh sb="7" eb="8">
      <t>ゴウ</t>
    </rPh>
    <phoneticPr fontId="20"/>
  </si>
  <si>
    <t>A-0054</t>
  </si>
  <si>
    <t>49.7～58.2
60.8～66.0
76.5～79.4
85.8～89.4
97.3～108.8
118.9～129.8
139.0～148.7</t>
  </si>
  <si>
    <t>2,040
(5～10月)
940
(11～4月)</t>
    <rPh sb="11" eb="12">
      <t>ガツ</t>
    </rPh>
    <rPh sb="23" eb="24">
      <t>ガツ</t>
    </rPh>
    <phoneticPr fontId="20"/>
  </si>
  <si>
    <t>５井四
第54号</t>
    <rPh sb="1" eb="2">
      <t>イ</t>
    </rPh>
    <rPh sb="2" eb="3">
      <t>ヨン</t>
    </rPh>
    <rPh sb="4" eb="5">
      <t>ダイ</t>
    </rPh>
    <rPh sb="7" eb="8">
      <t>ゴウ</t>
    </rPh>
    <phoneticPr fontId="20"/>
  </si>
  <si>
    <t>A-0056</t>
  </si>
  <si>
    <t>60.8～69.0
78.6～114.0</t>
  </si>
  <si>
    <t>2,040
(5～10月)
1,540
(11～4月)</t>
    <rPh sb="11" eb="12">
      <t>ガツ</t>
    </rPh>
    <rPh sb="25" eb="26">
      <t>ガツ</t>
    </rPh>
    <phoneticPr fontId="20"/>
  </si>
  <si>
    <t>５井四
第56号</t>
    <rPh sb="1" eb="2">
      <t>イ</t>
    </rPh>
    <rPh sb="2" eb="3">
      <t>ヨン</t>
    </rPh>
    <rPh sb="4" eb="5">
      <t>ダイ</t>
    </rPh>
    <rPh sb="7" eb="8">
      <t>ゴウ</t>
    </rPh>
    <phoneticPr fontId="20"/>
  </si>
  <si>
    <t>A-0057</t>
  </si>
  <si>
    <t>94.2～110.9
115.8～126.7
128.8～130.2
145.6～148.9
152.5～155.4
169.8～174.7</t>
  </si>
  <si>
    <t>2,400
(5～10月)
1,900
(11～4月)</t>
    <rPh sb="11" eb="12">
      <t>ガツ</t>
    </rPh>
    <rPh sb="25" eb="26">
      <t>ガツ</t>
    </rPh>
    <phoneticPr fontId="20"/>
  </si>
  <si>
    <t>５井四
第57号</t>
    <rPh sb="1" eb="2">
      <t>イ</t>
    </rPh>
    <rPh sb="2" eb="3">
      <t>ヨン</t>
    </rPh>
    <rPh sb="4" eb="5">
      <t>ダイ</t>
    </rPh>
    <rPh sb="7" eb="8">
      <t>ゴウ</t>
    </rPh>
    <phoneticPr fontId="20"/>
  </si>
  <si>
    <t>（注）（）内は、それぞれ許可井戸を含み、工業用水法第５条第２項の適用前の合計量を記入すること</t>
  </si>
  <si>
    <t>１０　工業用水法第９条に基づく届出書受理状況</t>
    <phoneticPr fontId="4"/>
  </si>
  <si>
    <t>許可又は
届出番号</t>
    <rPh sb="2" eb="3">
      <t>マタ</t>
    </rPh>
    <phoneticPr fontId="4"/>
  </si>
  <si>
    <t>許可又は
届出年月日</t>
    <rPh sb="2" eb="3">
      <t>マタ</t>
    </rPh>
    <phoneticPr fontId="4"/>
  </si>
  <si>
    <t>氏名（名称）</t>
  </si>
  <si>
    <t>住 　所</t>
    <phoneticPr fontId="4"/>
  </si>
  <si>
    <t>変更の内容</t>
  </si>
  <si>
    <t>変更年月日</t>
  </si>
  <si>
    <t>変更理由</t>
  </si>
  <si>
    <t>変更前</t>
  </si>
  <si>
    <t>変更後</t>
  </si>
  <si>
    <t>４９井四第１０８号</t>
    <rPh sb="2" eb="3">
      <t>セイ</t>
    </rPh>
    <rPh sb="3" eb="4">
      <t>ヨン</t>
    </rPh>
    <rPh sb="4" eb="5">
      <t>ダイ</t>
    </rPh>
    <rPh sb="8" eb="9">
      <t>ゴウ</t>
    </rPh>
    <phoneticPr fontId="20"/>
  </si>
  <si>
    <t>第一工業製薬株式会社四日市工場</t>
    <rPh sb="0" eb="2">
      <t>ダイイチ</t>
    </rPh>
    <rPh sb="2" eb="4">
      <t>コウギョウ</t>
    </rPh>
    <rPh sb="4" eb="6">
      <t>セイヤク</t>
    </rPh>
    <rPh sb="6" eb="10">
      <t>カブシキガイシャ</t>
    </rPh>
    <rPh sb="10" eb="15">
      <t>ヨッカイチコウジョウ</t>
    </rPh>
    <phoneticPr fontId="20"/>
  </si>
  <si>
    <t>四日市市千歳町７番地</t>
    <rPh sb="0" eb="4">
      <t>ヨッカイチシ</t>
    </rPh>
    <rPh sb="4" eb="7">
      <t>チトセチョウ</t>
    </rPh>
    <rPh sb="8" eb="10">
      <t>バンチ</t>
    </rPh>
    <phoneticPr fontId="20"/>
  </si>
  <si>
    <t>代表取締役社長
坂本　隆司</t>
    <rPh sb="0" eb="2">
      <t>ダイヒョウ</t>
    </rPh>
    <rPh sb="2" eb="5">
      <t>トリシマリヤク</t>
    </rPh>
    <rPh sb="5" eb="7">
      <t>シャチョウ</t>
    </rPh>
    <rPh sb="8" eb="10">
      <t>サカモト</t>
    </rPh>
    <rPh sb="11" eb="12">
      <t>タカシ</t>
    </rPh>
    <rPh sb="12" eb="13">
      <t>ツカサ</t>
    </rPh>
    <phoneticPr fontId="20"/>
  </si>
  <si>
    <t>代表取締役社長
山路　直貴</t>
    <rPh sb="0" eb="2">
      <t>ダイヒョウ</t>
    </rPh>
    <rPh sb="2" eb="5">
      <t>トリシマリヤク</t>
    </rPh>
    <rPh sb="5" eb="7">
      <t>シャチョウ</t>
    </rPh>
    <rPh sb="8" eb="10">
      <t>ヤマジ</t>
    </rPh>
    <rPh sb="11" eb="13">
      <t>ナオキ</t>
    </rPh>
    <phoneticPr fontId="20"/>
  </si>
  <si>
    <t>社長の交代</t>
    <rPh sb="0" eb="2">
      <t>シャチョウ</t>
    </rPh>
    <rPh sb="3" eb="5">
      <t>コウタイ</t>
    </rPh>
    <phoneticPr fontId="20"/>
  </si>
  <si>
    <t>１４　工業用水法第24条の規定に基づく井戸使用状況報告</t>
    <phoneticPr fontId="4"/>
  </si>
  <si>
    <t>指定地域名</t>
    <phoneticPr fontId="4"/>
  </si>
  <si>
    <t>許可件数</t>
    <rPh sb="0" eb="2">
      <t>キョカ</t>
    </rPh>
    <rPh sb="2" eb="4">
      <t>ケンスウ</t>
    </rPh>
    <phoneticPr fontId="4"/>
  </si>
  <si>
    <t>井戸本数</t>
    <phoneticPr fontId="4"/>
  </si>
  <si>
    <t>令和３年度月別採取量  (㎥/日）</t>
    <rPh sb="5" eb="6">
      <t>ツキ</t>
    </rPh>
    <rPh sb="15" eb="16">
      <t>ニチ</t>
    </rPh>
    <phoneticPr fontId="4"/>
  </si>
  <si>
    <t>1年間合計</t>
    <rPh sb="1" eb="3">
      <t>ネンカン</t>
    </rPh>
    <rPh sb="3" eb="5">
      <t>ゴウケイ</t>
    </rPh>
    <phoneticPr fontId="4"/>
  </si>
  <si>
    <t>1日平均
(㎥/日)</t>
    <phoneticPr fontId="4"/>
  </si>
  <si>
    <t>前年度
1日平均
(㎥/日)</t>
    <phoneticPr fontId="4"/>
  </si>
  <si>
    <t>旧規制地域
（四日市市）</t>
    <rPh sb="0" eb="1">
      <t>キュウ</t>
    </rPh>
    <rPh sb="1" eb="3">
      <t>キセイ</t>
    </rPh>
    <rPh sb="3" eb="5">
      <t>チイキ</t>
    </rPh>
    <rPh sb="7" eb="10">
      <t>ヨッカイチ</t>
    </rPh>
    <rPh sb="10" eb="11">
      <t>シ</t>
    </rPh>
    <phoneticPr fontId="20"/>
  </si>
  <si>
    <t>月間採取量(㎥）</t>
    <rPh sb="0" eb="2">
      <t>ゲッカン</t>
    </rPh>
    <rPh sb="2" eb="4">
      <t>サイシュ</t>
    </rPh>
    <rPh sb="4" eb="5">
      <t>リョウ</t>
    </rPh>
    <phoneticPr fontId="4"/>
  </si>
  <si>
    <t>月間稼働日数</t>
    <rPh sb="0" eb="2">
      <t>ゲッカン</t>
    </rPh>
    <rPh sb="2" eb="4">
      <t>カドウ</t>
    </rPh>
    <rPh sb="4" eb="5">
      <t>ヒ</t>
    </rPh>
    <rPh sb="5" eb="6">
      <t>スウ</t>
    </rPh>
    <phoneticPr fontId="4"/>
  </si>
  <si>
    <t>月別日当採取量</t>
    <rPh sb="0" eb="2">
      <t>ツキベツ</t>
    </rPh>
    <rPh sb="2" eb="4">
      <t>ヒア</t>
    </rPh>
    <rPh sb="4" eb="7">
      <t>サイシュリョウ</t>
    </rPh>
    <phoneticPr fontId="4"/>
  </si>
  <si>
    <t>拡大規制地域
（四日市市）</t>
    <rPh sb="0" eb="2">
      <t>カクダイ</t>
    </rPh>
    <rPh sb="2" eb="4">
      <t>キセイ</t>
    </rPh>
    <rPh sb="4" eb="6">
      <t>チイキ</t>
    </rPh>
    <rPh sb="8" eb="11">
      <t>ヨッカイチ</t>
    </rPh>
    <rPh sb="11" eb="12">
      <t>シ</t>
    </rPh>
    <phoneticPr fontId="20"/>
  </si>
  <si>
    <t>小　計</t>
    <rPh sb="0" eb="1">
      <t>ショウ</t>
    </rPh>
    <rPh sb="2" eb="3">
      <t>ケイ</t>
    </rPh>
    <phoneticPr fontId="4"/>
  </si>
  <si>
    <t>月別日当り採取量
合計</t>
    <rPh sb="0" eb="2">
      <t>ツキベツ</t>
    </rPh>
    <rPh sb="2" eb="4">
      <t>ヒア</t>
    </rPh>
    <rPh sb="5" eb="7">
      <t>サイシュ</t>
    </rPh>
    <rPh sb="7" eb="8">
      <t>リョウ</t>
    </rPh>
    <rPh sb="9" eb="10">
      <t>ゴウ</t>
    </rPh>
    <rPh sb="10" eb="11">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</si>
</sst>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 numFmtId="191" formatCode="0.000000_ "/>
  </numFmts>
  <fonts count="51" x14ac:knownFonts="1">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color rgb="FF000000"/>
      <name val="メイリオ"/>
      <family val="3"/>
      <charset val="128"/>
    </font>
    <font>
      <b/>
      <sz val="9"/>
      <color rgb="FF000000"/>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sz val="11"/>
      <color rgb="FF000000"/>
      <name val="メイリオ"/>
      <family val="3"/>
      <charset val="128"/>
    </font>
    <font>
      <b/>
      <sz val="12"/>
      <color rgb="FF000000"/>
      <name val="メイリオ"/>
      <family val="3"/>
      <charset val="128"/>
    </font>
    <font>
      <b/>
      <sz val="20"/>
      <color rgb="FF000000"/>
      <name val="ＭＳ Ｐゴシック"/>
      <family val="3"/>
      <charset val="128"/>
    </font>
    <font>
      <b/>
      <sz val="18"/>
      <color rgb="FF000000"/>
      <name val="ＭＳ Ｐゴシック"/>
      <family val="3"/>
      <charset val="128"/>
    </font>
    <font>
      <b/>
      <sz val="14"/>
      <color rgb="FF000000"/>
      <name val="メイリオ"/>
      <family val="3"/>
      <charset val="128"/>
    </font>
    <font>
      <b/>
      <sz val="13"/>
      <color rgb="FF000000"/>
      <name val="メイリオ"/>
      <family val="3"/>
      <charset val="128"/>
    </font>
    <font>
      <sz val="13"/>
      <color rgb="FF000000"/>
      <name val="メイリオ"/>
      <family val="3"/>
      <charset val="128"/>
    </font>
    <font>
      <sz val="10"/>
      <color rgb="FF000000"/>
      <name val="メイリオ"/>
      <family val="3"/>
      <charset val="128"/>
    </font>
    <font>
      <sz val="12"/>
      <color rgb="FF000000"/>
      <name val="メイリオ"/>
      <family val="3"/>
      <charset val="128"/>
    </font>
    <font>
      <sz val="8"/>
      <color rgb="FF000000"/>
      <name val="メイリオ"/>
      <family val="3"/>
      <charset val="128"/>
    </font>
    <font>
      <vertAlign val="superscript"/>
      <sz val="10"/>
      <color rgb="FF000000"/>
      <name val="メイリオ"/>
      <family val="3"/>
      <charset val="128"/>
    </font>
    <font>
      <b/>
      <sz val="10"/>
      <color rgb="FF000000"/>
      <name val="メイリオ"/>
      <family val="3"/>
      <charset val="128"/>
    </font>
    <font>
      <b/>
      <sz val="11"/>
      <color rgb="FF000000"/>
      <name val="メイリオ"/>
      <family val="3"/>
      <charset val="128"/>
    </font>
    <font>
      <b/>
      <sz val="8"/>
      <color rgb="FF000000"/>
      <name val="メイリオ"/>
      <family val="3"/>
      <charset val="128"/>
    </font>
    <font>
      <sz val="9"/>
      <color rgb="FF000000"/>
      <name val="ＭＳ Ｐゴシック"/>
      <family val="3"/>
      <charset val="128"/>
    </font>
    <font>
      <sz val="9"/>
      <color rgb="FF000000"/>
      <name val="ＭＳ Ｐ明朝"/>
      <family val="1"/>
      <charset val="128"/>
    </font>
    <font>
      <sz val="11"/>
      <color rgb="FF000000"/>
      <name val="ＭＳ Ｐゴシック"/>
      <family val="3"/>
      <charset val="128"/>
    </font>
    <font>
      <sz val="10"/>
      <color rgb="FF000000"/>
      <name val="ＭＳ ゴシック"/>
      <family val="3"/>
      <charset val="128"/>
    </font>
    <font>
      <sz val="10"/>
      <color rgb="FF000000"/>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Down="1">
      <left/>
      <right style="medium">
        <color indexed="64"/>
      </right>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style="thin">
        <color indexed="64"/>
      </right>
      <top style="double">
        <color indexed="64"/>
      </top>
      <bottom/>
      <diagonal/>
    </border>
    <border>
      <left/>
      <right style="medium">
        <color indexed="64"/>
      </right>
      <top/>
      <bottom style="thin">
        <color indexed="64"/>
      </bottom>
      <diagonal/>
    </border>
    <border diagonalDown="1">
      <left/>
      <right style="thin">
        <color indexed="64"/>
      </right>
      <top style="thin">
        <color indexed="64"/>
      </top>
      <bottom style="double">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30" applyNumberFormat="0" applyAlignment="0" applyProtection="0">
      <alignment vertical="center"/>
    </xf>
    <xf numFmtId="0" fontId="11" fillId="27" borderId="0" applyNumberFormat="0" applyBorder="0" applyAlignment="0" applyProtection="0">
      <alignment vertical="center"/>
    </xf>
    <xf numFmtId="0" fontId="6" fillId="28" borderId="31" applyNumberFormat="0" applyFont="0" applyAlignment="0" applyProtection="0">
      <alignment vertical="center"/>
    </xf>
    <xf numFmtId="0" fontId="12" fillId="0" borderId="32" applyNumberFormat="0" applyFill="0" applyAlignment="0" applyProtection="0">
      <alignment vertical="center"/>
    </xf>
    <xf numFmtId="0" fontId="13" fillId="29" borderId="0" applyNumberFormat="0" applyBorder="0" applyAlignment="0" applyProtection="0">
      <alignment vertical="center"/>
    </xf>
    <xf numFmtId="0" fontId="14" fillId="30" borderId="33"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4" applyNumberFormat="0" applyFill="0" applyAlignment="0" applyProtection="0">
      <alignment vertical="center"/>
    </xf>
    <xf numFmtId="0" fontId="18" fillId="0" borderId="35" applyNumberFormat="0" applyFill="0" applyAlignment="0" applyProtection="0">
      <alignment vertical="center"/>
    </xf>
    <xf numFmtId="0" fontId="19" fillId="0" borderId="36" applyNumberFormat="0" applyFill="0" applyAlignment="0" applyProtection="0">
      <alignment vertical="center"/>
    </xf>
    <xf numFmtId="0" fontId="19" fillId="0" borderId="0" applyNumberFormat="0" applyFill="0" applyBorder="0" applyAlignment="0" applyProtection="0">
      <alignment vertical="center"/>
    </xf>
    <xf numFmtId="0" fontId="20" fillId="0" borderId="37" applyNumberFormat="0" applyFill="0" applyAlignment="0" applyProtection="0">
      <alignment vertical="center"/>
    </xf>
    <xf numFmtId="0" fontId="21" fillId="30" borderId="38" applyNumberFormat="0" applyAlignment="0" applyProtection="0">
      <alignment vertical="center"/>
    </xf>
    <xf numFmtId="0" fontId="22" fillId="0" borderId="0" applyNumberFormat="0" applyFill="0" applyBorder="0" applyAlignment="0" applyProtection="0">
      <alignment vertical="center"/>
    </xf>
    <xf numFmtId="0" fontId="23" fillId="31" borderId="33"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2"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28" fillId="0" borderId="0"/>
    <xf numFmtId="0" fontId="29" fillId="0" borderId="0" applyNumberFormat="0" applyFill="0" applyBorder="0" applyAlignment="0" applyProtection="0">
      <alignment vertical="center"/>
    </xf>
    <xf numFmtId="0" fontId="28" fillId="0" borderId="0"/>
    <xf numFmtId="0" fontId="30" fillId="0" borderId="0" applyNumberFormat="0" applyFill="0" applyBorder="0" applyAlignment="0" applyProtection="0">
      <alignment vertical="top"/>
      <protection locked="0"/>
    </xf>
    <xf numFmtId="0" fontId="31" fillId="0" borderId="0">
      <alignment vertical="center"/>
    </xf>
  </cellStyleXfs>
  <cellXfs count="484">
    <xf numFmtId="0" fontId="0" fillId="0" borderId="0" xfId="0">
      <alignment vertical="center"/>
    </xf>
    <xf numFmtId="0" fontId="32" fillId="0" borderId="0" xfId="55" applyFont="1" applyFill="1" applyProtection="1">
      <alignment vertical="center"/>
      <protection locked="0"/>
    </xf>
    <xf numFmtId="0" fontId="36" fillId="0" borderId="0" xfId="55" applyFont="1" applyFill="1" applyAlignment="1" applyProtection="1">
      <alignment horizontal="left" vertical="center"/>
      <protection locked="0"/>
    </xf>
    <xf numFmtId="0" fontId="37" fillId="0" borderId="0" xfId="55" applyFont="1" applyFill="1" applyAlignment="1" applyProtection="1">
      <alignment horizontal="left" vertical="center"/>
      <protection locked="0"/>
    </xf>
    <xf numFmtId="0" fontId="37" fillId="0" borderId="0" xfId="55" applyFont="1" applyFill="1" applyAlignment="1" applyProtection="1">
      <alignment horizontal="center" vertical="center"/>
      <protection locked="0"/>
    </xf>
    <xf numFmtId="0" fontId="37" fillId="0" borderId="0" xfId="55" applyFont="1" applyFill="1" applyProtection="1">
      <alignment vertical="center"/>
      <protection locked="0"/>
    </xf>
    <xf numFmtId="0" fontId="38" fillId="0" borderId="0" xfId="55" applyFont="1" applyFill="1" applyProtection="1">
      <alignment vertical="center"/>
      <protection locked="0"/>
    </xf>
    <xf numFmtId="0" fontId="32" fillId="0" borderId="0" xfId="55" applyFont="1" applyFill="1" applyProtection="1">
      <alignment vertical="center"/>
      <protection locked="0"/>
    </xf>
    <xf numFmtId="0" fontId="39" fillId="0" borderId="0" xfId="55" applyFont="1" applyFill="1" applyAlignment="1" applyProtection="1">
      <alignment vertical="center" shrinkToFit="1"/>
      <protection locked="0"/>
    </xf>
    <xf numFmtId="0" fontId="32" fillId="0" borderId="0" xfId="55" applyFont="1" applyFill="1" applyAlignment="1" applyProtection="1">
      <alignment vertical="center" shrinkToFit="1"/>
      <protection locked="0"/>
    </xf>
    <xf numFmtId="0" fontId="32" fillId="0" borderId="2" xfId="55" applyFont="1" applyFill="1" applyBorder="1" applyAlignment="1">
      <alignment horizontal="center" vertical="center" textRotation="255"/>
    </xf>
    <xf numFmtId="0" fontId="40" fillId="0" borderId="2" xfId="55" applyFont="1" applyFill="1" applyBorder="1" applyAlignment="1">
      <alignment horizontal="center" vertical="center" wrapText="1"/>
    </xf>
    <xf numFmtId="0" fontId="39" fillId="0" borderId="2" xfId="55" applyFont="1" applyFill="1" applyBorder="1" applyAlignment="1">
      <alignment horizontal="center" vertical="center" wrapText="1"/>
    </xf>
    <xf numFmtId="0" fontId="40" fillId="0" borderId="6" xfId="55" applyFont="1" applyFill="1" applyBorder="1" applyAlignment="1">
      <alignment horizontal="center" vertical="center"/>
    </xf>
    <xf numFmtId="0" fontId="40" fillId="0" borderId="9" xfId="55" applyFont="1" applyFill="1" applyBorder="1" applyAlignment="1">
      <alignment horizontal="center" vertical="center"/>
    </xf>
    <xf numFmtId="0" fontId="39" fillId="0" borderId="6" xfId="55" applyFont="1" applyFill="1" applyBorder="1" applyAlignment="1">
      <alignment horizontal="centerContinuous" vertical="center" wrapText="1"/>
    </xf>
    <xf numFmtId="0" fontId="39" fillId="0" borderId="9" xfId="55" applyFont="1" applyFill="1" applyBorder="1" applyAlignment="1">
      <alignment horizontal="centerContinuous" vertical="center"/>
    </xf>
    <xf numFmtId="0" fontId="39" fillId="0" borderId="1" xfId="61" applyFont="1" applyFill="1" applyBorder="1" applyAlignment="1">
      <alignment horizontal="center" vertical="center" wrapText="1"/>
    </xf>
    <xf numFmtId="0" fontId="40" fillId="0" borderId="5" xfId="55" applyFont="1" applyFill="1" applyBorder="1" applyAlignment="1">
      <alignment horizontal="center" vertical="center"/>
    </xf>
    <xf numFmtId="0" fontId="40" fillId="0" borderId="6" xfId="55" applyFont="1" applyFill="1" applyBorder="1" applyAlignment="1">
      <alignment horizontal="center" vertical="center" wrapText="1"/>
    </xf>
    <xf numFmtId="0" fontId="32" fillId="0" borderId="4" xfId="55" applyFont="1" applyFill="1" applyBorder="1" applyAlignment="1">
      <alignment horizontal="center" vertical="center" textRotation="255"/>
    </xf>
    <xf numFmtId="0" fontId="40" fillId="0" borderId="4" xfId="55" applyFont="1" applyFill="1" applyBorder="1" applyAlignment="1">
      <alignment horizontal="center" vertical="center" wrapText="1"/>
    </xf>
    <xf numFmtId="0" fontId="32" fillId="0" borderId="4" xfId="0" applyFont="1" applyFill="1" applyBorder="1" applyAlignment="1">
      <alignment horizontal="center" vertical="center" wrapText="1"/>
    </xf>
    <xf numFmtId="0" fontId="39" fillId="0" borderId="18" xfId="55" applyFont="1" applyFill="1" applyBorder="1" applyAlignment="1">
      <alignment horizontal="center" vertical="center" wrapText="1"/>
    </xf>
    <xf numFmtId="0" fontId="39" fillId="0" borderId="19" xfId="55" applyFont="1" applyFill="1" applyBorder="1" applyAlignment="1">
      <alignment vertical="center" wrapText="1"/>
    </xf>
    <xf numFmtId="0" fontId="39" fillId="0" borderId="19" xfId="55" applyFont="1" applyFill="1" applyBorder="1" applyAlignment="1">
      <alignment horizontal="center" vertical="center" wrapText="1"/>
    </xf>
    <xf numFmtId="0" fontId="41" fillId="0" borderId="2" xfId="55" applyFont="1" applyFill="1" applyBorder="1" applyAlignment="1">
      <alignment horizontal="center" vertical="center" wrapText="1"/>
    </xf>
    <xf numFmtId="0" fontId="32" fillId="0" borderId="0" xfId="61" applyFont="1" applyFill="1" applyAlignment="1">
      <alignment horizontal="center" vertical="center"/>
    </xf>
    <xf numFmtId="0" fontId="40" fillId="0" borderId="2" xfId="55" applyFont="1" applyFill="1" applyBorder="1" applyAlignment="1">
      <alignment horizontal="center" vertical="center"/>
    </xf>
    <xf numFmtId="0" fontId="40" fillId="0" borderId="18" xfId="55" applyFont="1" applyFill="1" applyBorder="1" applyAlignment="1">
      <alignment horizontal="center" vertical="center"/>
    </xf>
    <xf numFmtId="0" fontId="40" fillId="0" borderId="19" xfId="55" applyFont="1" applyFill="1" applyBorder="1" applyAlignment="1">
      <alignment horizontal="center" vertical="center"/>
    </xf>
    <xf numFmtId="0" fontId="40" fillId="0" borderId="10" xfId="0" applyFont="1" applyFill="1" applyBorder="1" applyAlignment="1">
      <alignment horizontal="center" vertical="center"/>
    </xf>
    <xf numFmtId="0" fontId="40" fillId="0" borderId="9" xfId="55" applyFont="1" applyFill="1" applyBorder="1" applyAlignment="1">
      <alignment horizontal="center" vertical="center" wrapText="1"/>
    </xf>
    <xf numFmtId="0" fontId="32" fillId="0" borderId="18" xfId="55" applyFont="1" applyFill="1" applyBorder="1" applyAlignment="1">
      <alignment horizontal="center" vertical="center" wrapText="1"/>
    </xf>
    <xf numFmtId="0" fontId="39" fillId="0" borderId="12" xfId="55" applyFont="1" applyFill="1" applyBorder="1" applyAlignment="1">
      <alignment horizontal="center" vertical="center" wrapText="1"/>
    </xf>
    <xf numFmtId="0" fontId="39" fillId="0" borderId="21" xfId="55" applyFont="1" applyFill="1" applyBorder="1">
      <alignment vertical="center"/>
    </xf>
    <xf numFmtId="0" fontId="39" fillId="0" borderId="13" xfId="55" applyFont="1" applyFill="1" applyBorder="1" applyAlignment="1">
      <alignment horizontal="center" vertical="center" wrapText="1"/>
    </xf>
    <xf numFmtId="0" fontId="39" fillId="0" borderId="21" xfId="55" applyFont="1" applyFill="1" applyBorder="1" applyAlignment="1">
      <alignment horizontal="center" vertical="center" wrapText="1"/>
    </xf>
    <xf numFmtId="0" fontId="41" fillId="0" borderId="3" xfId="55" applyFont="1" applyFill="1" applyBorder="1" applyAlignment="1">
      <alignment horizontal="center" vertical="center" wrapText="1"/>
    </xf>
    <xf numFmtId="0" fontId="32" fillId="0" borderId="15" xfId="61" applyFont="1" applyFill="1" applyBorder="1" applyAlignment="1">
      <alignment horizontal="center" vertical="top"/>
    </xf>
    <xf numFmtId="0" fontId="40" fillId="0" borderId="4" xfId="55" applyFont="1" applyFill="1" applyBorder="1" applyAlignment="1">
      <alignment horizontal="center" vertical="center"/>
    </xf>
    <xf numFmtId="0" fontId="40" fillId="0" borderId="12" xfId="0" applyFont="1" applyFill="1" applyBorder="1" applyAlignment="1">
      <alignment horizontal="center" vertical="center"/>
    </xf>
    <xf numFmtId="0" fontId="40" fillId="0" borderId="0" xfId="0" applyFont="1" applyFill="1" applyAlignment="1">
      <alignment horizontal="center" vertical="center"/>
    </xf>
    <xf numFmtId="0" fontId="40" fillId="0" borderId="20" xfId="0" applyFont="1" applyFill="1" applyBorder="1" applyAlignment="1">
      <alignment horizontal="center" vertical="center"/>
    </xf>
    <xf numFmtId="0" fontId="40" fillId="0" borderId="18" xfId="55" applyFont="1" applyFill="1" applyBorder="1" applyAlignment="1">
      <alignment horizontal="center" vertical="center" wrapText="1"/>
    </xf>
    <xf numFmtId="0" fontId="40" fillId="0" borderId="19" xfId="55" applyFont="1" applyFill="1" applyBorder="1" applyAlignment="1">
      <alignment horizontal="center" vertical="center" wrapText="1"/>
    </xf>
    <xf numFmtId="0" fontId="32" fillId="0" borderId="12" xfId="55" applyFont="1" applyFill="1" applyBorder="1" applyAlignment="1">
      <alignment horizontal="center" vertical="center" wrapText="1"/>
    </xf>
    <xf numFmtId="0" fontId="39" fillId="0" borderId="2" xfId="55" applyFont="1" applyFill="1" applyBorder="1" applyAlignment="1">
      <alignment horizontal="center" vertical="top" wrapText="1"/>
    </xf>
    <xf numFmtId="0" fontId="32" fillId="0" borderId="2" xfId="55" applyFont="1" applyFill="1" applyBorder="1" applyAlignment="1">
      <alignment horizontal="center" vertical="center" wrapText="1"/>
    </xf>
    <xf numFmtId="0" fontId="39" fillId="0" borderId="4" xfId="55" applyFont="1" applyFill="1" applyBorder="1" applyAlignment="1">
      <alignment horizontal="center" vertical="center" wrapText="1"/>
    </xf>
    <xf numFmtId="0" fontId="39" fillId="0" borderId="20" xfId="55" applyFont="1" applyFill="1" applyBorder="1" applyAlignment="1">
      <alignment horizontal="center" vertical="center" wrapText="1"/>
    </xf>
    <xf numFmtId="0" fontId="32" fillId="0" borderId="0" xfId="55" applyFont="1" applyFill="1">
      <alignment vertical="center"/>
    </xf>
    <xf numFmtId="0" fontId="40" fillId="0" borderId="3" xfId="55" applyFont="1" applyFill="1" applyBorder="1" applyAlignment="1">
      <alignment horizontal="center" vertical="center"/>
    </xf>
    <xf numFmtId="0" fontId="40" fillId="0" borderId="13" xfId="0" applyFont="1" applyFill="1" applyBorder="1" applyAlignment="1">
      <alignment horizontal="center" vertical="center"/>
    </xf>
    <xf numFmtId="0" fontId="40" fillId="0" borderId="21"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3" xfId="55" applyFont="1" applyFill="1" applyBorder="1" applyAlignment="1">
      <alignment horizontal="center" vertical="center" wrapText="1"/>
    </xf>
    <xf numFmtId="0" fontId="40" fillId="0" borderId="21" xfId="55" applyFont="1" applyFill="1" applyBorder="1" applyAlignment="1">
      <alignment horizontal="center" vertical="center" wrapText="1"/>
    </xf>
    <xf numFmtId="0" fontId="39" fillId="0" borderId="4" xfId="55" applyFont="1" applyFill="1" applyBorder="1" applyAlignment="1">
      <alignment horizontal="center" vertical="top" wrapText="1"/>
    </xf>
    <xf numFmtId="0" fontId="39" fillId="0" borderId="4" xfId="55" applyFont="1" applyFill="1" applyBorder="1" applyAlignment="1">
      <alignment horizontal="center" vertical="center" wrapText="1"/>
    </xf>
    <xf numFmtId="0" fontId="32" fillId="0" borderId="4" xfId="55" applyFont="1" applyFill="1" applyBorder="1" applyAlignment="1">
      <alignment horizontal="center" vertical="center" wrapText="1"/>
    </xf>
    <xf numFmtId="0" fontId="39" fillId="0" borderId="4" xfId="55" applyFont="1" applyFill="1" applyBorder="1" applyAlignment="1">
      <alignment horizontal="center" vertical="center"/>
    </xf>
    <xf numFmtId="0" fontId="41" fillId="0" borderId="4" xfId="55" applyFont="1" applyFill="1" applyBorder="1" applyAlignment="1">
      <alignment horizontal="center" vertical="top" wrapText="1"/>
    </xf>
    <xf numFmtId="0" fontId="40" fillId="0" borderId="15" xfId="55" applyFont="1" applyFill="1" applyBorder="1" applyAlignment="1">
      <alignment horizontal="center" vertical="center"/>
    </xf>
    <xf numFmtId="0" fontId="32" fillId="0" borderId="2" xfId="55" applyFont="1" applyFill="1" applyBorder="1" applyAlignment="1">
      <alignment horizontal="center" vertical="center"/>
    </xf>
    <xf numFmtId="179" fontId="39" fillId="0" borderId="2" xfId="55" applyNumberFormat="1" applyFont="1" applyFill="1" applyBorder="1" applyAlignment="1">
      <alignment horizontal="center" vertical="center" wrapText="1"/>
    </xf>
    <xf numFmtId="179" fontId="41" fillId="0" borderId="2" xfId="55" applyNumberFormat="1" applyFont="1" applyFill="1" applyBorder="1" applyAlignment="1">
      <alignment horizontal="center" vertical="center" wrapText="1"/>
    </xf>
    <xf numFmtId="0" fontId="32" fillId="0" borderId="0" xfId="61" applyFont="1" applyFill="1" applyAlignment="1">
      <alignment horizontal="center" vertical="top"/>
    </xf>
    <xf numFmtId="0" fontId="32" fillId="0" borderId="4" xfId="55" applyFont="1" applyFill="1" applyBorder="1" applyAlignment="1">
      <alignment horizontal="center" vertical="center"/>
    </xf>
    <xf numFmtId="179" fontId="39" fillId="0" borderId="4" xfId="55" applyNumberFormat="1" applyFont="1" applyFill="1" applyBorder="1" applyAlignment="1">
      <alignment horizontal="center" vertical="center" wrapText="1"/>
    </xf>
    <xf numFmtId="179" fontId="41" fillId="0" borderId="4" xfId="55"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0" fontId="39" fillId="0" borderId="3" xfId="55" applyFont="1" applyFill="1" applyBorder="1" applyAlignment="1">
      <alignment horizontal="center" vertical="top" wrapText="1"/>
    </xf>
    <xf numFmtId="0" fontId="39" fillId="0" borderId="3" xfId="55" applyFont="1" applyFill="1" applyBorder="1" applyAlignment="1">
      <alignment horizontal="center" vertical="center" wrapText="1"/>
    </xf>
    <xf numFmtId="0" fontId="32" fillId="0" borderId="3" xfId="55" applyFont="1" applyFill="1" applyBorder="1" applyAlignment="1">
      <alignment horizontal="center" vertical="center" wrapText="1"/>
    </xf>
    <xf numFmtId="0" fontId="41" fillId="0" borderId="3" xfId="55" applyFont="1" applyFill="1" applyBorder="1" applyAlignment="1">
      <alignment horizontal="center" vertical="top" wrapText="1"/>
    </xf>
    <xf numFmtId="0" fontId="32" fillId="0" borderId="15" xfId="55" applyFont="1" applyFill="1" applyBorder="1">
      <alignment vertical="center"/>
    </xf>
    <xf numFmtId="0" fontId="32" fillId="0" borderId="3" xfId="55" applyFont="1" applyFill="1" applyBorder="1" applyAlignment="1">
      <alignment horizontal="center" vertical="center"/>
    </xf>
    <xf numFmtId="179" fontId="39" fillId="0" borderId="3" xfId="55" applyNumberFormat="1" applyFont="1" applyFill="1" applyBorder="1" applyAlignment="1">
      <alignment horizontal="center" vertical="center" wrapText="1"/>
    </xf>
    <xf numFmtId="179" fontId="41" fillId="0" borderId="3" xfId="55" applyNumberFormat="1" applyFont="1" applyFill="1" applyBorder="1" applyAlignment="1">
      <alignment horizontal="center" vertical="center" wrapText="1"/>
    </xf>
    <xf numFmtId="0" fontId="32" fillId="0" borderId="3" xfId="55" applyFont="1" applyFill="1" applyBorder="1" applyAlignment="1">
      <alignment horizontal="center" vertical="center" textRotation="255"/>
    </xf>
    <xf numFmtId="0" fontId="26" fillId="0" borderId="1" xfId="55" applyFont="1" applyFill="1" applyBorder="1" applyAlignment="1">
      <alignment horizontal="left" vertical="top" wrapText="1"/>
    </xf>
    <xf numFmtId="0" fontId="26" fillId="0" borderId="1" xfId="55" applyFont="1" applyFill="1" applyBorder="1" applyAlignment="1">
      <alignment horizontal="center" vertical="top" wrapText="1"/>
    </xf>
    <xf numFmtId="0" fontId="26" fillId="0" borderId="6" xfId="55" applyFont="1" applyFill="1" applyBorder="1" applyAlignment="1">
      <alignment horizontal="centerContinuous" vertical="top" wrapText="1"/>
    </xf>
    <xf numFmtId="0" fontId="26" fillId="0" borderId="9" xfId="55" applyFont="1" applyFill="1" applyBorder="1" applyAlignment="1">
      <alignment horizontal="centerContinuous" vertical="top" wrapText="1"/>
    </xf>
    <xf numFmtId="0" fontId="26" fillId="0" borderId="5" xfId="55" applyFont="1" applyFill="1" applyBorder="1" applyAlignment="1">
      <alignment horizontal="centerContinuous" vertical="top" wrapText="1"/>
    </xf>
    <xf numFmtId="0" fontId="26" fillId="0" borderId="1" xfId="55" applyFont="1" applyFill="1" applyBorder="1" applyAlignment="1">
      <alignment horizontal="centerContinuous" vertical="top" wrapText="1"/>
    </xf>
    <xf numFmtId="0" fontId="26" fillId="0" borderId="1" xfId="55" applyFont="1" applyFill="1" applyBorder="1" applyAlignment="1">
      <alignment horizontal="centerContinuous" vertical="top"/>
    </xf>
    <xf numFmtId="0" fontId="26" fillId="0" borderId="1" xfId="55" applyFont="1" applyFill="1" applyBorder="1" applyAlignment="1">
      <alignment vertical="top"/>
    </xf>
    <xf numFmtId="0" fontId="32" fillId="0" borderId="0" xfId="55" applyFont="1" applyFill="1" applyAlignment="1">
      <alignment vertical="center" wrapText="1"/>
    </xf>
    <xf numFmtId="0" fontId="26" fillId="0" borderId="6" xfId="55" applyFont="1" applyFill="1" applyBorder="1" applyAlignment="1">
      <alignment horizontal="center" vertical="top" wrapText="1"/>
    </xf>
    <xf numFmtId="185" fontId="32" fillId="0" borderId="1" xfId="55" applyNumberFormat="1" applyFont="1" applyFill="1" applyBorder="1" applyAlignment="1" applyProtection="1">
      <alignment horizontal="center" vertical="center"/>
      <protection locked="0"/>
    </xf>
    <xf numFmtId="0" fontId="26" fillId="0" borderId="1" xfId="55" applyFont="1" applyFill="1" applyBorder="1" applyAlignment="1">
      <alignment horizontal="center" vertical="center" wrapText="1"/>
    </xf>
    <xf numFmtId="181" fontId="26" fillId="0" borderId="1" xfId="33" applyNumberFormat="1" applyFont="1" applyFill="1" applyBorder="1" applyAlignment="1" applyProtection="1">
      <alignment horizontal="center" vertical="center" wrapText="1"/>
    </xf>
    <xf numFmtId="182" fontId="26" fillId="0" borderId="1" xfId="55" applyNumberFormat="1" applyFont="1" applyFill="1" applyBorder="1" applyAlignment="1">
      <alignment horizontal="center" vertical="center" wrapText="1"/>
    </xf>
    <xf numFmtId="181" fontId="26" fillId="0" borderId="1" xfId="55" applyNumberFormat="1" applyFont="1" applyFill="1" applyBorder="1" applyAlignment="1">
      <alignment horizontal="center" vertical="center" wrapText="1"/>
    </xf>
    <xf numFmtId="181" fontId="26" fillId="0" borderId="6" xfId="55" applyNumberFormat="1" applyFont="1" applyFill="1" applyBorder="1" applyAlignment="1">
      <alignment horizontal="center" vertical="center" wrapText="1"/>
    </xf>
    <xf numFmtId="177" fontId="26" fillId="0" borderId="6" xfId="55" applyNumberFormat="1" applyFont="1" applyFill="1" applyBorder="1" applyAlignment="1">
      <alignment horizontal="center" vertical="center" wrapText="1"/>
    </xf>
    <xf numFmtId="0" fontId="26" fillId="0" borderId="6" xfId="55" applyFont="1" applyFill="1" applyBorder="1" applyAlignment="1">
      <alignment horizontal="center" vertical="center" wrapText="1"/>
    </xf>
    <xf numFmtId="49" fontId="32" fillId="0" borderId="0" xfId="55" applyNumberFormat="1" applyFont="1" applyFill="1" applyAlignment="1" applyProtection="1">
      <alignment horizontal="center" vertical="center"/>
      <protection locked="0"/>
    </xf>
    <xf numFmtId="0" fontId="32" fillId="0" borderId="0" xfId="55" applyFont="1" applyFill="1" applyAlignment="1" applyProtection="1">
      <alignment horizontal="center" vertical="center"/>
      <protection locked="0"/>
    </xf>
    <xf numFmtId="0" fontId="39" fillId="0" borderId="0" xfId="55" applyFont="1" applyFill="1" applyProtection="1">
      <alignment vertical="center"/>
      <protection locked="0"/>
    </xf>
    <xf numFmtId="180" fontId="39" fillId="0" borderId="0" xfId="55" applyNumberFormat="1" applyFont="1" applyFill="1" applyProtection="1">
      <alignment vertical="center"/>
      <protection locked="0"/>
    </xf>
    <xf numFmtId="0" fontId="40" fillId="0" borderId="0" xfId="55" applyFont="1" applyFill="1" applyAlignment="1" applyProtection="1">
      <alignment horizontal="left" vertical="center"/>
      <protection locked="0"/>
    </xf>
    <xf numFmtId="0" fontId="40" fillId="0" borderId="0" xfId="55" applyFont="1" applyFill="1" applyProtection="1">
      <alignment vertical="center"/>
      <protection locked="0"/>
    </xf>
    <xf numFmtId="0" fontId="32" fillId="0" borderId="0" xfId="55" applyFont="1" applyFill="1" applyAlignment="1" applyProtection="1">
      <alignment horizontal="left" vertical="center"/>
      <protection locked="0"/>
    </xf>
    <xf numFmtId="0" fontId="39" fillId="0" borderId="0" xfId="55" applyFont="1" applyFill="1" applyAlignment="1" applyProtection="1">
      <alignment horizontal="left" vertical="center"/>
      <protection locked="0"/>
    </xf>
    <xf numFmtId="0" fontId="39" fillId="0" borderId="0" xfId="55" applyFont="1" applyFill="1" applyAlignment="1" applyProtection="1">
      <alignment horizontal="left" vertical="center" wrapText="1"/>
      <protection locked="0"/>
    </xf>
    <xf numFmtId="0" fontId="40" fillId="0" borderId="0" xfId="55" applyFont="1" applyFill="1" applyAlignment="1" applyProtection="1">
      <alignment vertical="top" wrapText="1"/>
      <protection locked="0"/>
    </xf>
    <xf numFmtId="0" fontId="40" fillId="0" borderId="0" xfId="55" applyFont="1" applyFill="1" applyAlignment="1" applyProtection="1">
      <alignment vertical="top"/>
      <protection locked="0"/>
    </xf>
    <xf numFmtId="0" fontId="43" fillId="0" borderId="1" xfId="0" applyFont="1" applyFill="1" applyBorder="1" applyAlignment="1">
      <alignment horizontal="center" vertical="center"/>
    </xf>
    <xf numFmtId="0" fontId="39" fillId="0" borderId="0" xfId="0" applyFont="1" applyFill="1" applyAlignment="1">
      <alignment horizontal="center" vertical="center"/>
    </xf>
    <xf numFmtId="0" fontId="43" fillId="0" borderId="6" xfId="0" applyFont="1" applyFill="1" applyBorder="1" applyAlignment="1">
      <alignment horizontal="center" vertical="center"/>
    </xf>
    <xf numFmtId="0" fontId="43" fillId="0" borderId="9" xfId="0" applyFont="1" applyFill="1" applyBorder="1" applyAlignment="1">
      <alignment horizontal="center" vertical="center"/>
    </xf>
    <xf numFmtId="0" fontId="43" fillId="0" borderId="5" xfId="0" applyFont="1" applyFill="1" applyBorder="1" applyAlignment="1">
      <alignment horizontal="center" vertical="center"/>
    </xf>
    <xf numFmtId="0" fontId="39" fillId="0" borderId="0" xfId="0" applyFont="1" applyFill="1">
      <alignment vertical="center"/>
    </xf>
    <xf numFmtId="0" fontId="39" fillId="0" borderId="6" xfId="0" applyFont="1" applyFill="1" applyBorder="1" applyAlignment="1">
      <alignment horizontal="left" vertical="center"/>
    </xf>
    <xf numFmtId="0" fontId="39" fillId="0" borderId="5" xfId="0" applyFont="1" applyFill="1" applyBorder="1" applyAlignment="1">
      <alignment horizontal="left" vertical="center"/>
    </xf>
    <xf numFmtId="0" fontId="39" fillId="0" borderId="1" xfId="0" applyFont="1" applyFill="1" applyBorder="1">
      <alignment vertical="center"/>
    </xf>
    <xf numFmtId="0" fontId="39" fillId="0" borderId="5" xfId="0" applyFont="1" applyFill="1" applyBorder="1">
      <alignment vertical="center"/>
    </xf>
    <xf numFmtId="49" fontId="39" fillId="0" borderId="1" xfId="0" applyNumberFormat="1" applyFont="1" applyFill="1" applyBorder="1">
      <alignment vertical="center"/>
    </xf>
    <xf numFmtId="0" fontId="39" fillId="0" borderId="5" xfId="0" applyFont="1" applyFill="1" applyBorder="1" applyAlignment="1">
      <alignment vertical="center" wrapText="1"/>
    </xf>
    <xf numFmtId="0" fontId="39" fillId="0" borderId="6" xfId="0" applyFont="1" applyFill="1" applyBorder="1">
      <alignment vertical="center"/>
    </xf>
    <xf numFmtId="0" fontId="39" fillId="0" borderId="9" xfId="0" applyFont="1" applyFill="1" applyBorder="1">
      <alignment vertical="center"/>
    </xf>
    <xf numFmtId="0" fontId="39" fillId="0" borderId="9" xfId="0" applyFont="1" applyFill="1" applyBorder="1" applyAlignment="1">
      <alignment horizontal="left" vertical="center"/>
    </xf>
    <xf numFmtId="0" fontId="39" fillId="0" borderId="5" xfId="0" applyFont="1" applyFill="1" applyBorder="1" applyAlignment="1">
      <alignment horizontal="justify" vertical="center" wrapText="1"/>
    </xf>
    <xf numFmtId="0" fontId="39" fillId="0" borderId="0" xfId="0" applyFont="1" applyFill="1" applyAlignment="1">
      <alignment horizontal="right" vertical="center"/>
    </xf>
    <xf numFmtId="49" fontId="39" fillId="0" borderId="0" xfId="0" applyNumberFormat="1" applyFont="1" applyFill="1">
      <alignment vertical="center"/>
    </xf>
    <xf numFmtId="0" fontId="39" fillId="0" borderId="0" xfId="0" applyFont="1" applyFill="1" applyAlignment="1">
      <alignment horizontal="left" vertical="center"/>
    </xf>
    <xf numFmtId="0" fontId="39" fillId="0" borderId="0" xfId="0" applyFont="1" applyFill="1" applyAlignment="1">
      <alignment horizontal="justify" vertical="center" wrapText="1"/>
    </xf>
    <xf numFmtId="0" fontId="33"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3" fillId="0" borderId="0" xfId="62" applyFont="1" applyFill="1" applyProtection="1">
      <alignment vertical="center"/>
      <protection locked="0"/>
    </xf>
    <xf numFmtId="0" fontId="36" fillId="0" borderId="0" xfId="62" applyFont="1" applyFill="1" applyAlignment="1" applyProtection="1">
      <alignment horizontal="left" vertical="center"/>
      <protection locked="0"/>
    </xf>
    <xf numFmtId="0" fontId="32" fillId="0" borderId="0" xfId="62" applyFont="1" applyFill="1" applyProtection="1">
      <alignment vertical="center"/>
      <protection locked="0"/>
    </xf>
    <xf numFmtId="0" fontId="40" fillId="0" borderId="0" xfId="62" applyFont="1" applyFill="1" applyProtection="1">
      <alignment vertical="center"/>
      <protection locked="0"/>
    </xf>
    <xf numFmtId="0" fontId="32" fillId="0" borderId="6" xfId="62" applyFont="1" applyFill="1" applyBorder="1" applyAlignment="1" applyProtection="1">
      <alignment horizontal="center" vertical="center"/>
      <protection locked="0"/>
    </xf>
    <xf numFmtId="0" fontId="32" fillId="0" borderId="0" xfId="62" applyFont="1" applyFill="1">
      <alignment vertical="center"/>
    </xf>
    <xf numFmtId="0" fontId="26" fillId="0" borderId="0" xfId="60" applyFont="1" applyFill="1">
      <alignment vertical="center"/>
    </xf>
    <xf numFmtId="0" fontId="44" fillId="0" borderId="0" xfId="0" applyFont="1" applyFill="1" applyAlignment="1" applyProtection="1">
      <alignment horizontal="left" vertical="center"/>
      <protection locked="0"/>
    </xf>
    <xf numFmtId="0" fontId="26" fillId="0" borderId="0" xfId="60" applyFont="1" applyFill="1" applyProtection="1">
      <alignment vertical="center"/>
      <protection locked="0"/>
    </xf>
    <xf numFmtId="0" fontId="27" fillId="0" borderId="0" xfId="60" applyFont="1" applyFill="1" applyProtection="1">
      <alignment vertical="center"/>
      <protection locked="0"/>
    </xf>
    <xf numFmtId="0" fontId="26" fillId="0" borderId="0" xfId="57" applyFont="1" applyFill="1" applyProtection="1">
      <alignment vertical="center"/>
      <protection locked="0"/>
    </xf>
    <xf numFmtId="0" fontId="27" fillId="0" borderId="0" xfId="0" applyFont="1" applyFill="1" applyAlignment="1" applyProtection="1">
      <alignment horizontal="left" vertical="center"/>
      <protection locked="0"/>
    </xf>
    <xf numFmtId="0" fontId="26" fillId="0" borderId="6" xfId="57" applyFont="1" applyFill="1" applyBorder="1" applyAlignment="1" applyProtection="1">
      <alignment horizontal="center" vertical="center"/>
      <protection locked="0"/>
    </xf>
    <xf numFmtId="0" fontId="26" fillId="0" borderId="5" xfId="57" applyFont="1" applyFill="1" applyBorder="1" applyAlignment="1" applyProtection="1">
      <alignment horizontal="center" vertical="center"/>
      <protection locked="0"/>
    </xf>
    <xf numFmtId="0" fontId="26" fillId="0" borderId="1" xfId="57" applyFont="1" applyFill="1" applyBorder="1" applyAlignment="1" applyProtection="1">
      <alignment horizontal="center" vertical="center"/>
      <protection locked="0" hidden="1"/>
    </xf>
    <xf numFmtId="0" fontId="26" fillId="0" borderId="1" xfId="6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26" fillId="0" borderId="5" xfId="6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protection locked="0"/>
    </xf>
    <xf numFmtId="49" fontId="26" fillId="0" borderId="3" xfId="60" applyNumberFormat="1" applyFont="1" applyFill="1" applyBorder="1" applyProtection="1">
      <alignment vertical="center"/>
      <protection locked="0"/>
    </xf>
    <xf numFmtId="49" fontId="26" fillId="0" borderId="15" xfId="60" applyNumberFormat="1" applyFont="1" applyFill="1" applyBorder="1" applyProtection="1">
      <alignment vertical="center"/>
      <protection locked="0"/>
    </xf>
    <xf numFmtId="0" fontId="26" fillId="0" borderId="1" xfId="0" applyFont="1" applyFill="1" applyBorder="1" applyAlignment="1" applyProtection="1">
      <alignment horizontal="center" vertical="center"/>
      <protection locked="0"/>
    </xf>
    <xf numFmtId="49" fontId="26" fillId="0" borderId="1" xfId="60" applyNumberFormat="1" applyFont="1" applyFill="1" applyBorder="1" applyProtection="1">
      <alignment vertical="center"/>
      <protection locked="0"/>
    </xf>
    <xf numFmtId="49" fontId="26" fillId="0" borderId="5" xfId="60" applyNumberFormat="1" applyFont="1" applyFill="1" applyBorder="1" applyProtection="1">
      <alignment vertical="center"/>
      <protection locked="0"/>
    </xf>
    <xf numFmtId="0" fontId="26" fillId="0" borderId="2" xfId="0" applyFont="1" applyFill="1" applyBorder="1" applyAlignment="1" applyProtection="1">
      <alignment horizontal="center" vertical="center"/>
      <protection locked="0"/>
    </xf>
    <xf numFmtId="49" fontId="26" fillId="0" borderId="23" xfId="60" applyNumberFormat="1" applyFont="1" applyFill="1" applyBorder="1" applyAlignment="1" applyProtection="1">
      <alignment horizontal="center" vertical="center" wrapText="1"/>
      <protection locked="0"/>
    </xf>
    <xf numFmtId="49" fontId="26" fillId="0" borderId="24" xfId="60" applyNumberFormat="1" applyFont="1" applyFill="1" applyBorder="1" applyAlignment="1" applyProtection="1">
      <alignment horizontal="center" vertical="center" wrapText="1"/>
      <protection locked="0"/>
    </xf>
    <xf numFmtId="49" fontId="26" fillId="0" borderId="25" xfId="60" applyNumberFormat="1" applyFont="1" applyFill="1" applyBorder="1" applyAlignment="1" applyProtection="1">
      <alignment horizontal="center" vertical="center" wrapText="1"/>
      <protection locked="0"/>
    </xf>
    <xf numFmtId="49" fontId="26" fillId="0" borderId="26" xfId="60" applyNumberFormat="1" applyFont="1" applyFill="1" applyBorder="1" applyAlignment="1" applyProtection="1">
      <alignment horizontal="center" vertical="center" wrapText="1"/>
      <protection locked="0"/>
    </xf>
    <xf numFmtId="49" fontId="26" fillId="0" borderId="2" xfId="60" applyNumberFormat="1" applyFont="1" applyFill="1" applyBorder="1" applyProtection="1">
      <alignment vertical="center"/>
      <protection locked="0"/>
    </xf>
    <xf numFmtId="49" fontId="26" fillId="0" borderId="43" xfId="60" applyNumberFormat="1" applyFont="1" applyFill="1" applyBorder="1" applyAlignment="1" applyProtection="1">
      <alignment horizontal="center" vertical="center" wrapText="1"/>
      <protection locked="0"/>
    </xf>
    <xf numFmtId="178" fontId="26" fillId="0" borderId="48" xfId="60" applyNumberFormat="1" applyFont="1" applyFill="1" applyBorder="1" applyProtection="1">
      <alignment vertical="center"/>
      <protection locked="0"/>
    </xf>
    <xf numFmtId="178" fontId="26" fillId="0" borderId="2" xfId="60" applyNumberFormat="1" applyFont="1" applyFill="1" applyBorder="1" applyProtection="1">
      <alignment vertical="center"/>
      <protection locked="0"/>
    </xf>
    <xf numFmtId="0" fontId="26" fillId="0" borderId="12" xfId="60" applyFont="1" applyFill="1" applyBorder="1" applyAlignment="1" applyProtection="1">
      <alignment horizontal="center" vertical="center" textRotation="255"/>
      <protection locked="0"/>
    </xf>
    <xf numFmtId="0" fontId="26" fillId="0" borderId="1" xfId="0" applyFont="1" applyFill="1" applyBorder="1" applyAlignment="1" applyProtection="1">
      <alignment horizontal="center" vertical="center" shrinkToFit="1"/>
      <protection locked="0"/>
    </xf>
    <xf numFmtId="178" fontId="26" fillId="0" borderId="6" xfId="60" applyNumberFormat="1" applyFont="1" applyFill="1" applyBorder="1" applyProtection="1">
      <alignment vertical="center"/>
      <protection locked="0"/>
    </xf>
    <xf numFmtId="178" fontId="26" fillId="0" borderId="1" xfId="60" applyNumberFormat="1" applyFont="1" applyFill="1" applyBorder="1" applyProtection="1">
      <alignment vertical="center"/>
      <protection locked="0"/>
    </xf>
    <xf numFmtId="0" fontId="26" fillId="0" borderId="1" xfId="0" applyFont="1" applyFill="1" applyBorder="1" applyAlignment="1" applyProtection="1">
      <alignment horizontal="center" vertical="center" wrapText="1" shrinkToFit="1"/>
      <protection locked="0"/>
    </xf>
    <xf numFmtId="178" fontId="26" fillId="0" borderId="48" xfId="60" applyNumberFormat="1" applyFont="1" applyFill="1" applyBorder="1" applyAlignment="1" applyProtection="1">
      <alignment vertical="center" wrapText="1"/>
      <protection locked="0"/>
    </xf>
    <xf numFmtId="0" fontId="26" fillId="0" borderId="4" xfId="60" applyFont="1" applyFill="1" applyBorder="1" applyAlignment="1" applyProtection="1">
      <alignment horizontal="center" vertical="center" textRotation="255"/>
      <protection locked="0"/>
    </xf>
    <xf numFmtId="0" fontId="26" fillId="0" borderId="1" xfId="0" applyFont="1" applyFill="1" applyBorder="1" applyAlignment="1" applyProtection="1">
      <alignment horizontal="center" vertical="center"/>
      <protection locked="0"/>
    </xf>
    <xf numFmtId="178" fontId="26" fillId="0" borderId="3" xfId="60" applyNumberFormat="1" applyFont="1" applyFill="1" applyBorder="1" applyProtection="1">
      <alignment vertical="center"/>
      <protection locked="0"/>
    </xf>
    <xf numFmtId="178" fontId="26" fillId="0" borderId="3" xfId="60" applyNumberFormat="1" applyFont="1" applyFill="1" applyBorder="1" applyAlignment="1" applyProtection="1">
      <alignment horizontal="right" vertical="center"/>
      <protection locked="0"/>
    </xf>
    <xf numFmtId="177" fontId="26" fillId="0" borderId="3" xfId="60" applyNumberFormat="1" applyFont="1" applyFill="1" applyBorder="1" applyProtection="1">
      <alignment vertical="center"/>
      <protection locked="0"/>
    </xf>
    <xf numFmtId="0" fontId="26" fillId="0" borderId="1" xfId="60" applyFont="1" applyFill="1" applyBorder="1" applyAlignment="1" applyProtection="1">
      <alignment horizontal="center" vertical="center"/>
      <protection locked="0"/>
    </xf>
    <xf numFmtId="0" fontId="26" fillId="0" borderId="3" xfId="60" applyFont="1" applyFill="1" applyBorder="1" applyAlignment="1" applyProtection="1">
      <alignment horizontal="center" vertical="center" textRotation="255"/>
      <protection locked="0"/>
    </xf>
    <xf numFmtId="0" fontId="26" fillId="0" borderId="0" xfId="0" applyFont="1" applyFill="1" applyAlignment="1" applyProtection="1">
      <alignment horizontal="right" vertical="top"/>
      <protection locked="0"/>
    </xf>
    <xf numFmtId="0" fontId="26" fillId="0" borderId="18" xfId="0" applyFont="1" applyFill="1" applyBorder="1" applyAlignment="1" applyProtection="1">
      <alignment horizontal="left" vertical="center" wrapText="1"/>
      <protection locked="0"/>
    </xf>
    <xf numFmtId="0" fontId="26" fillId="0" borderId="0" xfId="0" applyFont="1" applyFill="1" applyAlignment="1" applyProtection="1">
      <alignment horizontal="left" vertical="center" wrapText="1"/>
      <protection locked="0"/>
    </xf>
    <xf numFmtId="0" fontId="26" fillId="0" borderId="10" xfId="0" applyFont="1" applyFill="1" applyBorder="1" applyAlignment="1" applyProtection="1">
      <alignment horizontal="left" vertical="center" wrapText="1"/>
      <protection locked="0"/>
    </xf>
    <xf numFmtId="0" fontId="26" fillId="0" borderId="0" xfId="0" applyFont="1" applyFill="1" applyAlignment="1" applyProtection="1">
      <alignment horizontal="left" vertical="center"/>
      <protection locked="0"/>
    </xf>
    <xf numFmtId="0" fontId="26" fillId="0" borderId="12" xfId="0" applyFont="1" applyFill="1" applyBorder="1" applyAlignment="1" applyProtection="1">
      <alignment horizontal="left" vertical="center" wrapText="1"/>
      <protection locked="0"/>
    </xf>
    <xf numFmtId="0" fontId="26" fillId="0" borderId="20" xfId="0" applyFont="1" applyFill="1" applyBorder="1" applyAlignment="1" applyProtection="1">
      <alignment horizontal="left" vertical="center" wrapText="1"/>
      <protection locked="0"/>
    </xf>
    <xf numFmtId="0" fontId="26" fillId="0" borderId="0" xfId="0" applyFont="1" applyFill="1" applyProtection="1">
      <alignment vertical="center"/>
      <protection locked="0"/>
    </xf>
    <xf numFmtId="0" fontId="26" fillId="0" borderId="12" xfId="60" applyFont="1" applyFill="1" applyBorder="1" applyAlignment="1" applyProtection="1">
      <alignment horizontal="left" vertical="center" wrapText="1"/>
      <protection locked="0"/>
    </xf>
    <xf numFmtId="0" fontId="26" fillId="0" borderId="13" xfId="0" applyFont="1" applyFill="1" applyBorder="1" applyAlignment="1" applyProtection="1">
      <alignment horizontal="left" vertical="center" wrapText="1"/>
      <protection locked="0"/>
    </xf>
    <xf numFmtId="0" fontId="26" fillId="0" borderId="21" xfId="0" applyFont="1" applyFill="1" applyBorder="1" applyAlignment="1" applyProtection="1">
      <alignment horizontal="left" vertical="center" wrapText="1"/>
      <protection locked="0"/>
    </xf>
    <xf numFmtId="0" fontId="26" fillId="0" borderId="15" xfId="0" applyFont="1" applyFill="1" applyBorder="1" applyAlignment="1" applyProtection="1">
      <alignment horizontal="left" vertical="center" wrapText="1"/>
      <protection locked="0"/>
    </xf>
    <xf numFmtId="0" fontId="26" fillId="0" borderId="0" xfId="0" applyFont="1" applyFill="1">
      <alignment vertical="center"/>
    </xf>
    <xf numFmtId="0" fontId="26" fillId="0" borderId="0" xfId="58" applyFont="1" applyFill="1" applyProtection="1">
      <alignment vertical="center"/>
      <protection locked="0"/>
    </xf>
    <xf numFmtId="0" fontId="26" fillId="0" borderId="21" xfId="58" applyFont="1" applyFill="1" applyBorder="1" applyAlignment="1">
      <alignment horizontal="center" vertical="center" wrapText="1"/>
    </xf>
    <xf numFmtId="49" fontId="26" fillId="0" borderId="0" xfId="58" applyNumberFormat="1" applyFont="1" applyFill="1" applyAlignment="1" applyProtection="1">
      <alignment vertical="center" wrapText="1"/>
      <protection locked="0"/>
    </xf>
    <xf numFmtId="49" fontId="26" fillId="0" borderId="6" xfId="58" applyNumberFormat="1" applyFont="1" applyFill="1" applyBorder="1" applyAlignment="1" applyProtection="1">
      <alignment horizontal="center" vertical="center" wrapText="1"/>
      <protection locked="0"/>
    </xf>
    <xf numFmtId="49" fontId="26" fillId="0" borderId="5" xfId="58" applyNumberFormat="1" applyFont="1" applyFill="1" applyBorder="1" applyAlignment="1" applyProtection="1">
      <alignment horizontal="center" vertical="center" wrapText="1"/>
      <protection locked="0"/>
    </xf>
    <xf numFmtId="49" fontId="26" fillId="0" borderId="1" xfId="58" applyNumberFormat="1" applyFont="1" applyFill="1" applyBorder="1" applyAlignment="1" applyProtection="1">
      <alignment horizontal="center" vertical="center" wrapText="1"/>
      <protection locked="0"/>
    </xf>
    <xf numFmtId="177" fontId="26" fillId="0" borderId="1" xfId="58" applyNumberFormat="1" applyFont="1" applyFill="1" applyBorder="1" applyAlignment="1" applyProtection="1">
      <alignment horizontal="center" vertical="center" wrapText="1"/>
      <protection locked="0"/>
    </xf>
    <xf numFmtId="0" fontId="26" fillId="0" borderId="6"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177" fontId="26" fillId="0" borderId="1" xfId="58" applyNumberFormat="1" applyFont="1" applyFill="1" applyBorder="1" applyAlignment="1" applyProtection="1">
      <alignment horizontal="right" vertical="center" wrapText="1"/>
      <protection locked="0"/>
    </xf>
    <xf numFmtId="0" fontId="26" fillId="0" borderId="2" xfId="58" applyFont="1" applyFill="1" applyBorder="1" applyAlignment="1" applyProtection="1">
      <alignment horizontal="center" textRotation="255"/>
      <protection locked="0"/>
    </xf>
    <xf numFmtId="182" fontId="26" fillId="0" borderId="1" xfId="58" applyNumberFormat="1" applyFont="1" applyFill="1" applyBorder="1" applyAlignment="1" applyProtection="1">
      <alignment horizontal="right" vertical="center" wrapText="1"/>
      <protection locked="0"/>
    </xf>
    <xf numFmtId="0" fontId="26" fillId="0" borderId="4" xfId="58" applyFont="1" applyFill="1" applyBorder="1" applyAlignment="1" applyProtection="1">
      <alignment horizontal="center" textRotation="255"/>
      <protection locked="0"/>
    </xf>
    <xf numFmtId="0" fontId="26" fillId="0" borderId="4" xfId="58" applyFont="1" applyFill="1" applyBorder="1" applyAlignment="1" applyProtection="1">
      <alignment horizontal="center" vertical="top"/>
      <protection locked="0"/>
    </xf>
    <xf numFmtId="0" fontId="26" fillId="0" borderId="3" xfId="58" applyFont="1" applyFill="1" applyBorder="1" applyAlignment="1" applyProtection="1">
      <alignment horizontal="center" vertical="top"/>
      <protection locked="0"/>
    </xf>
    <xf numFmtId="49" fontId="26" fillId="0" borderId="0" xfId="58" applyNumberFormat="1" applyFont="1" applyFill="1" applyAlignment="1" applyProtection="1">
      <alignment horizontal="right" vertical="center"/>
      <protection locked="0"/>
    </xf>
    <xf numFmtId="49" fontId="26" fillId="0" borderId="18" xfId="58" applyNumberFormat="1" applyFont="1" applyFill="1" applyBorder="1" applyAlignment="1" applyProtection="1">
      <alignment horizontal="left" vertical="center" wrapText="1"/>
      <protection locked="0"/>
    </xf>
    <xf numFmtId="0" fontId="26" fillId="0" borderId="19" xfId="0" applyFont="1" applyFill="1" applyBorder="1" applyAlignment="1" applyProtection="1">
      <alignment horizontal="left" vertical="center" wrapText="1"/>
      <protection locked="0"/>
    </xf>
    <xf numFmtId="0" fontId="26" fillId="0" borderId="12" xfId="58" applyFont="1" applyFill="1" applyBorder="1" applyAlignment="1" applyProtection="1">
      <alignment horizontal="left" vertical="center" wrapText="1"/>
      <protection locked="0"/>
    </xf>
    <xf numFmtId="0" fontId="26" fillId="0" borderId="13" xfId="58" applyFont="1" applyFill="1" applyBorder="1" applyAlignment="1" applyProtection="1">
      <alignment horizontal="left" vertical="center" wrapText="1"/>
      <protection locked="0"/>
    </xf>
    <xf numFmtId="49" fontId="26" fillId="0" borderId="1" xfId="60" applyNumberFormat="1" applyFont="1" applyFill="1" applyBorder="1" applyAlignment="1" applyProtection="1">
      <alignment horizontal="center" vertical="center" wrapText="1"/>
      <protection locked="0"/>
    </xf>
    <xf numFmtId="181" fontId="26" fillId="0" borderId="1" xfId="60" applyNumberFormat="1" applyFont="1" applyFill="1" applyBorder="1" applyAlignment="1" applyProtection="1">
      <alignment horizontal="center" vertical="center" wrapText="1"/>
      <protection locked="0"/>
    </xf>
    <xf numFmtId="180" fontId="26" fillId="0" borderId="1" xfId="60" applyNumberFormat="1" applyFont="1" applyFill="1" applyBorder="1" applyAlignment="1" applyProtection="1">
      <alignment horizontal="center" vertical="center" wrapText="1"/>
      <protection locked="0"/>
    </xf>
    <xf numFmtId="0" fontId="26" fillId="0" borderId="1" xfId="61" applyFont="1" applyFill="1" applyBorder="1" applyAlignment="1" applyProtection="1">
      <alignment horizontal="center" vertical="center"/>
      <protection locked="0"/>
    </xf>
    <xf numFmtId="0" fontId="26" fillId="0" borderId="1" xfId="61" applyFont="1" applyFill="1" applyBorder="1" applyAlignment="1" applyProtection="1">
      <alignment horizontal="center" vertical="center" wrapText="1"/>
      <protection locked="0"/>
    </xf>
    <xf numFmtId="0" fontId="27" fillId="0" borderId="1" xfId="59" applyFont="1" applyFill="1" applyBorder="1" applyAlignment="1">
      <alignment horizontal="center" vertical="center"/>
    </xf>
    <xf numFmtId="0" fontId="26" fillId="0" borderId="0" xfId="0" applyFont="1" applyFill="1" applyProtection="1">
      <alignment vertical="center"/>
      <protection locked="0" hidden="1"/>
    </xf>
    <xf numFmtId="0" fontId="26" fillId="0" borderId="0" xfId="59" applyFont="1" applyFill="1" applyProtection="1">
      <alignment vertical="center"/>
      <protection locked="0"/>
    </xf>
    <xf numFmtId="0" fontId="26" fillId="0" borderId="0" xfId="58" applyFont="1" applyFill="1" applyAlignment="1" applyProtection="1">
      <alignment horizontal="left" vertical="center" wrapText="1"/>
      <protection locked="0"/>
    </xf>
    <xf numFmtId="0" fontId="26" fillId="0" borderId="0" xfId="0" applyFont="1" applyFill="1" applyProtection="1">
      <alignment vertical="center"/>
      <protection hidden="1"/>
    </xf>
    <xf numFmtId="0" fontId="45" fillId="0" borderId="46" xfId="57" applyFont="1" applyFill="1" applyBorder="1" applyAlignment="1">
      <alignment horizontal="left" vertical="center" wrapText="1"/>
    </xf>
    <xf numFmtId="0" fontId="45" fillId="0" borderId="27" xfId="57" applyFont="1" applyFill="1" applyBorder="1" applyAlignment="1">
      <alignment horizontal="center" vertical="top" wrapText="1"/>
    </xf>
    <xf numFmtId="0" fontId="41" fillId="0" borderId="11" xfId="57" applyFont="1" applyFill="1" applyBorder="1" applyAlignment="1">
      <alignment vertical="center" wrapText="1"/>
    </xf>
    <xf numFmtId="0" fontId="41" fillId="0" borderId="45" xfId="57" applyFont="1" applyFill="1" applyBorder="1" applyAlignment="1">
      <alignment horizontal="center" vertical="center" wrapText="1"/>
    </xf>
    <xf numFmtId="0" fontId="41" fillId="0" borderId="28" xfId="57" applyFont="1" applyFill="1" applyBorder="1" applyAlignment="1">
      <alignment horizontal="center" vertical="center" wrapText="1"/>
    </xf>
    <xf numFmtId="0" fontId="41" fillId="0" borderId="11" xfId="57" applyFont="1" applyFill="1" applyBorder="1" applyAlignment="1">
      <alignment horizontal="center" vertical="center" wrapText="1"/>
    </xf>
    <xf numFmtId="0" fontId="41" fillId="0" borderId="28" xfId="61" applyFont="1" applyFill="1" applyBorder="1" applyAlignment="1">
      <alignment horizontal="center" vertical="center" wrapText="1"/>
    </xf>
    <xf numFmtId="0" fontId="41" fillId="0" borderId="11" xfId="61" applyFont="1" applyFill="1" applyBorder="1" applyAlignment="1">
      <alignment horizontal="center" vertical="center"/>
    </xf>
    <xf numFmtId="0" fontId="41" fillId="0" borderId="28" xfId="0" applyFont="1" applyFill="1" applyBorder="1" applyAlignment="1">
      <alignment horizontal="center" vertical="center" wrapText="1"/>
    </xf>
    <xf numFmtId="0" fontId="41" fillId="0" borderId="49" xfId="0" applyFont="1" applyFill="1" applyBorder="1" applyAlignment="1">
      <alignment horizontal="center" vertical="center"/>
    </xf>
    <xf numFmtId="0" fontId="45" fillId="0" borderId="47" xfId="57" applyFont="1" applyFill="1" applyBorder="1" applyAlignment="1">
      <alignment horizontal="left" vertical="center" wrapText="1"/>
    </xf>
    <xf numFmtId="0" fontId="45" fillId="0" borderId="12" xfId="57" applyFont="1" applyFill="1" applyBorder="1" applyAlignment="1">
      <alignment horizontal="center" vertical="top" wrapText="1"/>
    </xf>
    <xf numFmtId="0" fontId="41" fillId="0" borderId="29" xfId="57" applyFont="1" applyFill="1" applyBorder="1" applyAlignment="1">
      <alignment horizontal="center" vertical="center" wrapText="1"/>
    </xf>
    <xf numFmtId="0" fontId="41" fillId="0" borderId="44" xfId="57" applyFont="1" applyFill="1" applyBorder="1" applyAlignment="1">
      <alignment horizontal="center" vertical="center" wrapText="1"/>
    </xf>
    <xf numFmtId="0" fontId="41" fillId="0" borderId="2" xfId="57" applyFont="1" applyFill="1" applyBorder="1" applyAlignment="1">
      <alignment horizontal="center" vertical="center" wrapText="1"/>
    </xf>
    <xf numFmtId="0" fontId="41" fillId="0" borderId="15" xfId="61" applyFont="1" applyFill="1" applyBorder="1" applyAlignment="1">
      <alignment horizontal="center" vertical="center"/>
    </xf>
    <xf numFmtId="0" fontId="41" fillId="0" borderId="52" xfId="61" applyFont="1" applyFill="1" applyBorder="1" applyAlignment="1">
      <alignment horizontal="center" vertical="center"/>
    </xf>
    <xf numFmtId="0" fontId="41" fillId="0" borderId="50" xfId="0" applyFont="1" applyFill="1" applyBorder="1" applyAlignment="1">
      <alignment horizontal="center" vertical="center"/>
    </xf>
    <xf numFmtId="0" fontId="41" fillId="0" borderId="53" xfId="57" applyFont="1" applyFill="1" applyBorder="1" applyAlignment="1">
      <alignment horizontal="center" vertical="center" wrapText="1"/>
    </xf>
    <xf numFmtId="0" fontId="41" fillId="0" borderId="54" xfId="57" applyFont="1" applyFill="1" applyBorder="1" applyAlignment="1">
      <alignment horizontal="center" vertical="center" wrapText="1"/>
    </xf>
    <xf numFmtId="0" fontId="41" fillId="0" borderId="4" xfId="57" applyFont="1" applyFill="1" applyBorder="1" applyAlignment="1">
      <alignment horizontal="center" vertical="center" wrapText="1"/>
    </xf>
    <xf numFmtId="0" fontId="41" fillId="0" borderId="44" xfId="0" applyFont="1" applyFill="1" applyBorder="1" applyAlignment="1">
      <alignment horizontal="center" vertical="center"/>
    </xf>
    <xf numFmtId="0" fontId="41" fillId="0" borderId="29"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55" xfId="0" applyFont="1" applyFill="1" applyBorder="1" applyAlignment="1">
      <alignment horizontal="center" vertical="center"/>
    </xf>
    <xf numFmtId="0" fontId="26" fillId="0" borderId="1" xfId="57" applyFont="1" applyFill="1" applyBorder="1" applyAlignment="1">
      <alignment horizontal="left" vertical="center" wrapText="1"/>
    </xf>
    <xf numFmtId="180" fontId="26" fillId="0" borderId="1" xfId="57" applyNumberFormat="1" applyFont="1" applyFill="1" applyBorder="1" applyAlignment="1">
      <alignment horizontal="center" vertical="center" wrapText="1"/>
    </xf>
    <xf numFmtId="0" fontId="41" fillId="0" borderId="1" xfId="57" applyFont="1" applyFill="1" applyBorder="1" applyAlignment="1">
      <alignment horizontal="center" vertical="center" wrapText="1"/>
    </xf>
    <xf numFmtId="0" fontId="41" fillId="0" borderId="1" xfId="0" applyFont="1" applyFill="1" applyBorder="1" applyAlignment="1">
      <alignment horizontal="center" vertical="center"/>
    </xf>
    <xf numFmtId="0" fontId="45" fillId="0" borderId="1" xfId="57" applyFont="1" applyFill="1" applyBorder="1" applyAlignment="1">
      <alignment horizontal="left" vertical="center" wrapText="1"/>
    </xf>
    <xf numFmtId="0" fontId="45" fillId="0" borderId="1" xfId="57" applyFont="1" applyFill="1" applyBorder="1" applyAlignment="1">
      <alignment horizontal="center" vertical="top" wrapText="1"/>
    </xf>
    <xf numFmtId="180" fontId="46" fillId="0" borderId="1" xfId="58" applyNumberFormat="1" applyFont="1" applyFill="1" applyBorder="1" applyAlignment="1" applyProtection="1">
      <alignment horizontal="center" vertical="center" wrapText="1"/>
      <protection hidden="1"/>
    </xf>
    <xf numFmtId="180" fontId="47" fillId="0" borderId="1" xfId="61" applyNumberFormat="1" applyFont="1" applyFill="1" applyBorder="1" applyAlignment="1" applyProtection="1">
      <alignment horizontal="center" vertical="center" wrapText="1"/>
      <protection hidden="1"/>
    </xf>
    <xf numFmtId="0" fontId="26" fillId="0" borderId="12" xfId="0" applyFont="1" applyFill="1" applyBorder="1">
      <alignment vertical="center"/>
    </xf>
    <xf numFmtId="49" fontId="26" fillId="0" borderId="0" xfId="58" applyNumberFormat="1" applyFont="1" applyFill="1" applyAlignment="1">
      <alignment horizontal="left" vertical="center"/>
    </xf>
    <xf numFmtId="0" fontId="26" fillId="0" borderId="19"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2" xfId="59" applyFont="1" applyFill="1" applyBorder="1">
      <alignment vertical="center"/>
    </xf>
    <xf numFmtId="0" fontId="26" fillId="0" borderId="12" xfId="59" applyFont="1" applyFill="1" applyBorder="1" applyAlignment="1">
      <alignment horizontal="left" vertical="center" wrapText="1"/>
    </xf>
    <xf numFmtId="0" fontId="26" fillId="0" borderId="0" xfId="0" applyFont="1" applyFill="1" applyAlignment="1">
      <alignment horizontal="left" vertical="center" wrapText="1"/>
    </xf>
    <xf numFmtId="0" fontId="26" fillId="0" borderId="20" xfId="0" applyFont="1" applyFill="1" applyBorder="1" applyAlignment="1">
      <alignment horizontal="left" vertical="center" wrapText="1"/>
    </xf>
    <xf numFmtId="0" fontId="26" fillId="0" borderId="0" xfId="59" applyFont="1" applyFill="1">
      <alignment vertical="center"/>
    </xf>
    <xf numFmtId="0" fontId="26" fillId="0" borderId="13" xfId="59"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 xfId="61" applyFont="1" applyFill="1" applyBorder="1" applyAlignment="1">
      <alignment horizontal="center" vertical="top" wrapText="1"/>
    </xf>
    <xf numFmtId="0" fontId="26" fillId="0" borderId="1" xfId="61" applyFont="1" applyFill="1" applyBorder="1" applyAlignment="1">
      <alignment horizontal="center" vertical="center"/>
    </xf>
    <xf numFmtId="0" fontId="26" fillId="0" borderId="0" xfId="61" applyFont="1" applyFill="1">
      <alignment vertical="center"/>
    </xf>
    <xf numFmtId="0" fontId="26" fillId="0" borderId="1" xfId="61" applyFont="1" applyFill="1" applyBorder="1">
      <alignment vertical="center"/>
    </xf>
    <xf numFmtId="0" fontId="26" fillId="0" borderId="1" xfId="61" applyFont="1" applyFill="1" applyBorder="1" applyAlignment="1">
      <alignment horizontal="center" vertical="center"/>
    </xf>
    <xf numFmtId="0" fontId="26" fillId="0" borderId="0" xfId="0" applyFont="1" applyFill="1" applyAlignment="1" applyProtection="1">
      <alignment horizontal="center" vertical="center"/>
      <protection locked="0" hidden="1"/>
    </xf>
    <xf numFmtId="0" fontId="44" fillId="0" borderId="0" xfId="0" applyFont="1" applyFill="1" applyAlignment="1" applyProtection="1">
      <alignment horizontal="left" vertical="center"/>
      <protection locked="0" hidden="1"/>
    </xf>
    <xf numFmtId="0" fontId="26" fillId="0" borderId="0" xfId="0" applyFont="1" applyFill="1" applyAlignment="1" applyProtection="1">
      <alignment horizontal="left" vertical="center"/>
      <protection locked="0" hidden="1"/>
    </xf>
    <xf numFmtId="0" fontId="26" fillId="0" borderId="0" xfId="57" applyFont="1" applyFill="1" applyAlignment="1" applyProtection="1">
      <alignment horizontal="center" vertical="center"/>
      <protection locked="0" hidden="1"/>
    </xf>
    <xf numFmtId="0" fontId="26" fillId="0" borderId="2" xfId="57" applyFont="1" applyFill="1" applyBorder="1" applyAlignment="1" applyProtection="1">
      <alignment horizontal="center" vertical="center" wrapText="1"/>
      <protection locked="0" hidden="1"/>
    </xf>
    <xf numFmtId="0" fontId="26" fillId="0" borderId="6" xfId="57" applyFont="1" applyFill="1" applyBorder="1" applyAlignment="1" applyProtection="1">
      <alignment horizontal="center" vertical="center"/>
      <protection locked="0" hidden="1"/>
    </xf>
    <xf numFmtId="0" fontId="26" fillId="0" borderId="9" xfId="57" applyFont="1" applyFill="1" applyBorder="1" applyAlignment="1" applyProtection="1">
      <alignment horizontal="center" vertical="center"/>
      <protection locked="0" hidden="1"/>
    </xf>
    <xf numFmtId="0" fontId="26" fillId="0" borderId="5" xfId="57" applyFont="1" applyFill="1" applyBorder="1" applyAlignment="1" applyProtection="1">
      <alignment horizontal="center" vertical="center"/>
      <protection locked="0" hidden="1"/>
    </xf>
    <xf numFmtId="0" fontId="26" fillId="0" borderId="4" xfId="57" applyFont="1" applyFill="1" applyBorder="1" applyAlignment="1" applyProtection="1">
      <alignment horizontal="center" vertical="center" wrapText="1"/>
      <protection locked="0" hidden="1"/>
    </xf>
    <xf numFmtId="0" fontId="26" fillId="0" borderId="6" xfId="57" applyFont="1" applyFill="1" applyBorder="1" applyAlignment="1" applyProtection="1">
      <alignment horizontal="center" vertical="center" wrapText="1"/>
      <protection locked="0" hidden="1"/>
    </xf>
    <xf numFmtId="0" fontId="26" fillId="0" borderId="9" xfId="57" applyFont="1" applyFill="1" applyBorder="1" applyAlignment="1" applyProtection="1">
      <alignment horizontal="center" vertical="center" wrapText="1"/>
      <protection locked="0" hidden="1"/>
    </xf>
    <xf numFmtId="0" fontId="26" fillId="0" borderId="18" xfId="57" applyFont="1" applyFill="1" applyBorder="1" applyAlignment="1" applyProtection="1">
      <alignment horizontal="center" vertical="center" wrapText="1"/>
      <protection locked="0" hidden="1"/>
    </xf>
    <xf numFmtId="0" fontId="26" fillId="0" borderId="19" xfId="57" applyFont="1" applyFill="1" applyBorder="1" applyAlignment="1" applyProtection="1">
      <alignment horizontal="center" vertical="center" wrapText="1"/>
      <protection locked="0" hidden="1"/>
    </xf>
    <xf numFmtId="0" fontId="26" fillId="0" borderId="2" xfId="57" applyFont="1" applyFill="1" applyBorder="1" applyAlignment="1" applyProtection="1">
      <alignment horizontal="left" vertical="center" wrapText="1"/>
      <protection locked="0" hidden="1"/>
    </xf>
    <xf numFmtId="0" fontId="26" fillId="0" borderId="12" xfId="57" applyFont="1" applyFill="1" applyBorder="1" applyAlignment="1" applyProtection="1">
      <alignment horizontal="center" vertical="center" wrapText="1"/>
      <protection locked="0" hidden="1"/>
    </xf>
    <xf numFmtId="0" fontId="26" fillId="0" borderId="18" xfId="57" applyFont="1" applyFill="1" applyBorder="1" applyAlignment="1" applyProtection="1">
      <alignment horizontal="left" vertical="top" wrapText="1"/>
      <protection locked="0" hidden="1"/>
    </xf>
    <xf numFmtId="0" fontId="26" fillId="0" borderId="3" xfId="57" applyFont="1" applyFill="1" applyBorder="1" applyAlignment="1" applyProtection="1">
      <alignment horizontal="left" vertical="center" wrapText="1"/>
      <protection locked="0" hidden="1"/>
    </xf>
    <xf numFmtId="0" fontId="26" fillId="0" borderId="1" xfId="0" applyFont="1" applyFill="1" applyBorder="1" applyAlignment="1" applyProtection="1">
      <alignment horizontal="center" vertical="center" wrapText="1"/>
      <protection hidden="1"/>
    </xf>
    <xf numFmtId="0" fontId="26" fillId="0" borderId="1" xfId="0" applyFont="1" applyFill="1" applyBorder="1" applyAlignment="1" applyProtection="1">
      <alignment horizontal="center" vertical="center" wrapText="1"/>
      <protection locked="0" hidden="1"/>
    </xf>
    <xf numFmtId="0" fontId="26" fillId="0" borderId="1" xfId="57" applyFont="1" applyFill="1" applyBorder="1" applyAlignment="1" applyProtection="1">
      <alignment horizontal="center" vertical="center" wrapText="1"/>
      <protection locked="0" hidden="1"/>
    </xf>
    <xf numFmtId="49" fontId="26" fillId="0" borderId="0" xfId="57" applyNumberFormat="1" applyFont="1" applyFill="1" applyAlignment="1" applyProtection="1">
      <alignment horizontal="center" vertical="center"/>
      <protection locked="0" hidden="1"/>
    </xf>
    <xf numFmtId="0" fontId="27" fillId="0" borderId="0" xfId="0" applyFont="1" applyFill="1" applyAlignment="1" applyProtection="1">
      <alignment horizontal="right" vertical="center"/>
      <protection locked="0" hidden="1"/>
    </xf>
    <xf numFmtId="182" fontId="26" fillId="0" borderId="1" xfId="33" applyNumberFormat="1" applyFont="1" applyFill="1" applyBorder="1" applyAlignment="1" applyProtection="1">
      <alignment horizontal="right" vertical="center"/>
      <protection locked="0"/>
    </xf>
    <xf numFmtId="0" fontId="26" fillId="0" borderId="1" xfId="33" quotePrefix="1" applyNumberFormat="1" applyFont="1" applyFill="1" applyBorder="1" applyAlignment="1" applyProtection="1">
      <alignment horizontal="right" vertical="center"/>
      <protection locked="0"/>
    </xf>
    <xf numFmtId="3" fontId="26" fillId="0" borderId="1" xfId="33" applyNumberFormat="1" applyFont="1" applyFill="1" applyBorder="1" applyAlignment="1" applyProtection="1">
      <alignment horizontal="center" vertical="center"/>
      <protection locked="0"/>
    </xf>
    <xf numFmtId="176" fontId="26" fillId="0" borderId="1" xfId="33" applyNumberFormat="1" applyFont="1" applyFill="1" applyBorder="1" applyAlignment="1" applyProtection="1">
      <alignment horizontal="center" vertical="center"/>
      <protection locked="0"/>
    </xf>
    <xf numFmtId="184" fontId="26" fillId="0" borderId="1" xfId="0" applyNumberFormat="1" applyFont="1" applyFill="1" applyBorder="1" applyAlignment="1" applyProtection="1">
      <alignment horizontal="right" vertical="center" wrapText="1"/>
      <protection hidden="1"/>
    </xf>
    <xf numFmtId="183" fontId="26" fillId="0" borderId="1" xfId="0" applyNumberFormat="1" applyFont="1" applyFill="1" applyBorder="1" applyAlignment="1" applyProtection="1">
      <alignment horizontal="right" vertical="center" wrapText="1"/>
      <protection hidden="1"/>
    </xf>
    <xf numFmtId="0" fontId="26" fillId="0" borderId="1" xfId="0" applyFont="1" applyFill="1" applyBorder="1" applyAlignment="1" applyProtection="1">
      <alignment horizontal="right" vertical="center" wrapText="1"/>
      <protection hidden="1"/>
    </xf>
    <xf numFmtId="0" fontId="33" fillId="0" borderId="0" xfId="0" applyFont="1" applyFill="1" applyAlignment="1" applyProtection="1">
      <alignment horizontal="left" vertical="center"/>
      <protection locked="0"/>
    </xf>
    <xf numFmtId="0" fontId="26" fillId="0" borderId="1" xfId="57" applyFont="1" applyFill="1" applyBorder="1" applyAlignment="1" applyProtection="1">
      <alignment horizontal="center" vertical="center"/>
      <protection locked="0"/>
    </xf>
    <xf numFmtId="0" fontId="26" fillId="0" borderId="1" xfId="57" applyFont="1" applyFill="1" applyBorder="1" applyAlignment="1" applyProtection="1">
      <alignment horizontal="center" vertical="center" wrapText="1"/>
      <protection locked="0"/>
    </xf>
    <xf numFmtId="0" fontId="26" fillId="0" borderId="1" xfId="57"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protection hidden="1"/>
    </xf>
    <xf numFmtId="0" fontId="26" fillId="0" borderId="2" xfId="57"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protection hidden="1"/>
    </xf>
    <xf numFmtId="0" fontId="26" fillId="0" borderId="3" xfId="57" applyFont="1" applyFill="1" applyBorder="1" applyAlignment="1" applyProtection="1">
      <alignment horizontal="center" vertical="center" wrapText="1"/>
      <protection locked="0"/>
    </xf>
    <xf numFmtId="0" fontId="26" fillId="0" borderId="2" xfId="57" applyFont="1" applyFill="1" applyBorder="1" applyAlignment="1" applyProtection="1">
      <alignment horizontal="center" vertical="center"/>
      <protection locked="0"/>
    </xf>
    <xf numFmtId="0" fontId="26" fillId="0" borderId="3" xfId="57" applyFont="1" applyFill="1" applyBorder="1" applyAlignment="1" applyProtection="1">
      <alignment horizontal="center" vertical="center"/>
      <protection locked="0"/>
    </xf>
    <xf numFmtId="0" fontId="26" fillId="0" borderId="3" xfId="0" applyFont="1" applyFill="1" applyBorder="1" applyAlignment="1" applyProtection="1">
      <alignment horizontal="center" vertical="center"/>
      <protection hidden="1"/>
    </xf>
    <xf numFmtId="0" fontId="26" fillId="0" borderId="1" xfId="57" applyFont="1" applyFill="1" applyBorder="1" applyProtection="1">
      <alignment vertical="center"/>
      <protection locked="0"/>
    </xf>
    <xf numFmtId="0" fontId="26" fillId="0" borderId="48" xfId="57" applyFont="1" applyFill="1" applyBorder="1" applyProtection="1">
      <alignment vertical="center"/>
      <protection locked="0"/>
    </xf>
    <xf numFmtId="0" fontId="27" fillId="0" borderId="0" xfId="57" applyFont="1" applyFill="1" applyProtection="1">
      <alignment vertical="center"/>
      <protection locked="0"/>
    </xf>
    <xf numFmtId="0" fontId="27" fillId="0" borderId="1" xfId="57" applyFont="1" applyFill="1" applyBorder="1" applyAlignment="1" applyProtection="1">
      <alignment horizontal="center" vertical="center" wrapText="1"/>
      <protection locked="0"/>
    </xf>
    <xf numFmtId="182" fontId="26" fillId="0" borderId="2" xfId="33" applyNumberFormat="1" applyFont="1" applyFill="1" applyBorder="1" applyAlignment="1" applyProtection="1">
      <alignment horizontal="right" vertical="center"/>
      <protection locked="0"/>
    </xf>
    <xf numFmtId="182" fontId="26" fillId="0" borderId="4" xfId="33" applyNumberFormat="1" applyFont="1" applyFill="1" applyBorder="1" applyAlignment="1" applyProtection="1">
      <alignment horizontal="right" vertical="center"/>
      <protection locked="0"/>
    </xf>
    <xf numFmtId="182" fontId="26" fillId="0" borderId="3" xfId="33" applyNumberFormat="1" applyFont="1" applyFill="1" applyBorder="1" applyAlignment="1" applyProtection="1">
      <alignment horizontal="right" vertical="center"/>
      <protection locked="0"/>
    </xf>
    <xf numFmtId="0" fontId="26" fillId="0" borderId="7" xfId="0" applyFont="1" applyFill="1" applyBorder="1" applyAlignment="1" applyProtection="1">
      <alignment horizontal="right" vertical="center" wrapText="1"/>
      <protection locked="0"/>
    </xf>
    <xf numFmtId="0" fontId="26" fillId="0" borderId="9" xfId="57" applyFont="1" applyFill="1" applyBorder="1" applyAlignment="1" applyProtection="1">
      <alignment horizontal="center" vertical="center"/>
      <protection locked="0"/>
    </xf>
    <xf numFmtId="0" fontId="26" fillId="0" borderId="1" xfId="56" applyFont="1" applyFill="1" applyBorder="1" applyAlignment="1" applyProtection="1">
      <alignment horizontal="right" vertical="center"/>
      <protection locked="0"/>
    </xf>
    <xf numFmtId="0" fontId="26" fillId="0" borderId="1" xfId="57" applyFont="1" applyFill="1" applyBorder="1" applyAlignment="1" applyProtection="1">
      <alignment horizontal="center" vertical="center"/>
      <protection locked="0"/>
    </xf>
    <xf numFmtId="0" fontId="26" fillId="0" borderId="0" xfId="57" applyFont="1" applyFill="1" applyAlignment="1" applyProtection="1">
      <alignment horizontal="center" vertical="center"/>
      <protection locked="0"/>
    </xf>
    <xf numFmtId="0" fontId="26" fillId="0" borderId="0" xfId="0" applyFont="1" applyFill="1" applyAlignment="1" applyProtection="1">
      <alignment horizontal="right" vertical="center" wrapText="1"/>
      <protection hidden="1"/>
    </xf>
    <xf numFmtId="185" fontId="26" fillId="0" borderId="1" xfId="0" applyNumberFormat="1" applyFont="1" applyFill="1" applyBorder="1" applyAlignment="1" applyProtection="1">
      <alignment horizontal="center" vertical="center" wrapText="1"/>
      <protection locked="0"/>
    </xf>
    <xf numFmtId="187" fontId="26" fillId="0" borderId="1" xfId="0" applyNumberFormat="1" applyFont="1" applyFill="1" applyBorder="1" applyAlignment="1" applyProtection="1">
      <alignment horizontal="center" vertical="center" wrapText="1"/>
      <protection locked="0"/>
    </xf>
    <xf numFmtId="179" fontId="26" fillId="0" borderId="1" xfId="0" applyNumberFormat="1" applyFont="1" applyFill="1" applyBorder="1" applyAlignment="1">
      <alignment horizontal="center" vertical="center" wrapText="1"/>
    </xf>
    <xf numFmtId="181" fontId="26" fillId="0" borderId="1" xfId="0" applyNumberFormat="1" applyFont="1" applyFill="1" applyBorder="1" applyAlignment="1">
      <alignment horizontal="center" vertical="center" wrapText="1"/>
    </xf>
    <xf numFmtId="186" fontId="26" fillId="0" borderId="1" xfId="0" applyNumberFormat="1" applyFont="1" applyFill="1" applyBorder="1" applyAlignment="1">
      <alignment horizontal="center" vertical="center" wrapText="1"/>
    </xf>
    <xf numFmtId="179" fontId="26" fillId="0" borderId="1" xfId="0" applyNumberFormat="1" applyFont="1" applyFill="1" applyBorder="1" applyAlignment="1" applyProtection="1">
      <alignment horizontal="center" vertical="center" wrapText="1"/>
      <protection locked="0"/>
    </xf>
    <xf numFmtId="181" fontId="26" fillId="0" borderId="1" xfId="0" applyNumberFormat="1" applyFont="1" applyFill="1" applyBorder="1" applyAlignment="1" applyProtection="1">
      <alignment horizontal="center" vertical="center" wrapText="1"/>
      <protection locked="0"/>
    </xf>
    <xf numFmtId="186" fontId="26" fillId="0" borderId="1" xfId="0" applyNumberFormat="1" applyFont="1" applyFill="1" applyBorder="1" applyAlignment="1" applyProtection="1">
      <alignment horizontal="center" vertical="center" wrapText="1"/>
      <protection locked="0"/>
    </xf>
    <xf numFmtId="181" fontId="26" fillId="0" borderId="3" xfId="0" applyNumberFormat="1" applyFont="1" applyFill="1" applyBorder="1" applyAlignment="1" applyProtection="1">
      <alignment horizontal="center" vertical="center" wrapText="1"/>
      <protection locked="0"/>
    </xf>
    <xf numFmtId="0" fontId="26" fillId="0" borderId="0" xfId="0" applyFont="1" applyFill="1" applyAlignment="1" applyProtection="1">
      <alignment vertical="center" textRotation="255"/>
      <protection locked="0"/>
    </xf>
    <xf numFmtId="179" fontId="26" fillId="0" borderId="0" xfId="0" applyNumberFormat="1" applyFont="1" applyFill="1" applyProtection="1">
      <alignment vertical="center"/>
      <protection locked="0"/>
    </xf>
    <xf numFmtId="0" fontId="26" fillId="0" borderId="2" xfId="0" applyFont="1" applyFill="1" applyBorder="1" applyAlignment="1" applyProtection="1">
      <alignment horizontal="center" vertical="center" textRotation="255"/>
      <protection locked="0" hidden="1"/>
    </xf>
    <xf numFmtId="0" fontId="26" fillId="0" borderId="1" xfId="0" applyFont="1" applyFill="1" applyBorder="1" applyAlignment="1" applyProtection="1">
      <alignment horizontal="center" vertical="center" textRotation="255" wrapText="1"/>
      <protection locked="0" hidden="1"/>
    </xf>
    <xf numFmtId="0" fontId="26" fillId="0" borderId="2" xfId="0" applyFont="1" applyFill="1" applyBorder="1" applyAlignment="1" applyProtection="1">
      <alignment horizontal="center" vertical="center" wrapText="1"/>
      <protection locked="0" hidden="1"/>
    </xf>
    <xf numFmtId="0" fontId="26" fillId="0" borderId="6" xfId="0" applyFont="1" applyFill="1" applyBorder="1" applyAlignment="1" applyProtection="1">
      <alignment horizontal="centerContinuous" vertical="center" wrapText="1"/>
      <protection locked="0" hidden="1"/>
    </xf>
    <xf numFmtId="0" fontId="26" fillId="0" borderId="9" xfId="0" applyFont="1" applyFill="1" applyBorder="1" applyAlignment="1" applyProtection="1">
      <alignment horizontal="centerContinuous" vertical="center" wrapText="1"/>
      <protection locked="0" hidden="1"/>
    </xf>
    <xf numFmtId="0" fontId="26" fillId="0" borderId="5" xfId="0" applyFont="1" applyFill="1" applyBorder="1" applyAlignment="1" applyProtection="1">
      <alignment horizontal="centerContinuous" vertical="center" wrapText="1"/>
      <protection locked="0" hidden="1"/>
    </xf>
    <xf numFmtId="0" fontId="26" fillId="0" borderId="1" xfId="0" applyFont="1" applyFill="1" applyBorder="1" applyAlignment="1" applyProtection="1">
      <alignment horizontal="centerContinuous" vertical="center" wrapText="1"/>
      <protection locked="0" hidden="1"/>
    </xf>
    <xf numFmtId="0" fontId="26" fillId="0" borderId="4" xfId="0" applyFont="1" applyFill="1" applyBorder="1" applyAlignment="1" applyProtection="1">
      <alignment horizontal="center" vertical="center" textRotation="255"/>
      <protection locked="0" hidden="1"/>
    </xf>
    <xf numFmtId="0" fontId="26" fillId="0" borderId="4" xfId="0" applyFont="1" applyFill="1" applyBorder="1" applyAlignment="1" applyProtection="1">
      <alignment horizontal="center" vertical="center" wrapText="1"/>
      <protection locked="0" hidden="1"/>
    </xf>
    <xf numFmtId="179" fontId="26" fillId="0" borderId="17" xfId="0" applyNumberFormat="1" applyFont="1" applyFill="1" applyBorder="1" applyAlignment="1" applyProtection="1">
      <alignment horizontal="center" vertical="center" wrapText="1"/>
      <protection locked="0" hidden="1"/>
    </xf>
    <xf numFmtId="0" fontId="26" fillId="0" borderId="3" xfId="0" applyFont="1" applyFill="1" applyBorder="1" applyAlignment="1" applyProtection="1">
      <alignment horizontal="centerContinuous" vertical="center" wrapText="1"/>
      <protection locked="0" hidden="1"/>
    </xf>
    <xf numFmtId="0" fontId="26" fillId="0" borderId="0" xfId="0" applyFont="1" applyFill="1" applyAlignment="1" applyProtection="1">
      <alignment horizontal="centerContinuous" vertical="center"/>
      <protection locked="0"/>
    </xf>
    <xf numFmtId="0" fontId="26" fillId="0" borderId="42" xfId="0" applyFont="1" applyFill="1" applyBorder="1" applyAlignment="1" applyProtection="1">
      <alignment horizontal="centerContinuous" vertical="center"/>
      <protection locked="0"/>
    </xf>
    <xf numFmtId="0" fontId="26" fillId="0" borderId="3" xfId="0" applyFont="1" applyFill="1" applyBorder="1" applyAlignment="1" applyProtection="1">
      <alignment horizontal="center" vertical="center" textRotation="255"/>
      <protection locked="0" hidden="1"/>
    </xf>
    <xf numFmtId="0" fontId="26" fillId="0" borderId="3" xfId="0" applyFont="1" applyFill="1" applyBorder="1" applyAlignment="1" applyProtection="1">
      <alignment horizontal="center" vertical="center" wrapText="1"/>
      <protection locked="0" hidden="1"/>
    </xf>
    <xf numFmtId="179" fontId="26" fillId="0" borderId="1" xfId="0" applyNumberFormat="1" applyFont="1" applyFill="1" applyBorder="1" applyAlignment="1" applyProtection="1">
      <alignment horizontal="center" vertical="center" wrapText="1"/>
      <protection locked="0" hidden="1"/>
    </xf>
    <xf numFmtId="0" fontId="26" fillId="0" borderId="0" xfId="0" applyFont="1" applyFill="1" applyAlignment="1" applyProtection="1">
      <alignment horizontal="center" vertical="center" wrapText="1"/>
      <protection locked="0" hidden="1"/>
    </xf>
    <xf numFmtId="0" fontId="26" fillId="0" borderId="8" xfId="0" applyFont="1" applyFill="1" applyBorder="1" applyAlignment="1" applyProtection="1">
      <alignment horizontal="center" vertical="center"/>
      <protection locked="0" hidden="1"/>
    </xf>
    <xf numFmtId="0" fontId="26" fillId="0" borderId="2" xfId="0" applyFont="1" applyFill="1" applyBorder="1" applyAlignment="1" applyProtection="1">
      <alignment horizontal="center" vertical="center" textRotation="255" wrapText="1"/>
      <protection locked="0"/>
    </xf>
    <xf numFmtId="49" fontId="26" fillId="0" borderId="1" xfId="0" applyNumberFormat="1" applyFont="1" applyFill="1" applyBorder="1" applyAlignment="1" applyProtection="1">
      <alignment horizontal="center" vertical="center" wrapText="1"/>
      <protection locked="0"/>
    </xf>
    <xf numFmtId="0" fontId="48" fillId="0" borderId="4" xfId="0" applyFont="1" applyFill="1" applyBorder="1" applyAlignment="1" applyProtection="1">
      <alignment horizontal="center" vertical="center" textRotation="255" wrapText="1"/>
      <protection locked="0"/>
    </xf>
    <xf numFmtId="180" fontId="26" fillId="0" borderId="0" xfId="0" applyNumberFormat="1" applyFont="1" applyFill="1" applyProtection="1">
      <alignment vertical="center"/>
      <protection locked="0"/>
    </xf>
    <xf numFmtId="0" fontId="48" fillId="0" borderId="3" xfId="0" applyFont="1" applyFill="1" applyBorder="1" applyAlignment="1" applyProtection="1">
      <alignment horizontal="center" vertical="center" textRotation="255" wrapText="1"/>
      <protection locked="0"/>
    </xf>
    <xf numFmtId="0" fontId="26" fillId="0" borderId="2" xfId="0" applyFont="1" applyFill="1" applyBorder="1" applyAlignment="1" applyProtection="1">
      <alignment horizontal="center" vertical="center" textRotation="255"/>
      <protection locked="0"/>
    </xf>
    <xf numFmtId="0" fontId="48" fillId="0" borderId="4" xfId="0" applyFont="1" applyFill="1" applyBorder="1" applyAlignment="1" applyProtection="1">
      <alignment horizontal="center" vertical="center" textRotation="255"/>
      <protection locked="0"/>
    </xf>
    <xf numFmtId="0" fontId="48" fillId="0" borderId="3" xfId="0" applyFont="1" applyFill="1" applyBorder="1" applyAlignment="1" applyProtection="1">
      <alignment horizontal="center" vertical="center" textRotation="255"/>
      <protection locked="0"/>
    </xf>
    <xf numFmtId="0" fontId="26" fillId="0" borderId="4" xfId="0" applyFont="1" applyFill="1" applyBorder="1" applyAlignment="1" applyProtection="1">
      <alignment horizontal="center" vertical="center" textRotation="255" wrapText="1"/>
      <protection locked="0"/>
    </xf>
    <xf numFmtId="0" fontId="26" fillId="0" borderId="3" xfId="0" applyFont="1" applyFill="1" applyBorder="1" applyAlignment="1" applyProtection="1">
      <alignment horizontal="center" vertical="center" textRotation="255" wrapText="1"/>
      <protection locked="0"/>
    </xf>
    <xf numFmtId="0" fontId="26" fillId="0" borderId="3" xfId="0" applyFont="1" applyFill="1" applyBorder="1" applyAlignment="1" applyProtection="1">
      <alignment horizontal="center" vertical="center" wrapText="1"/>
      <protection locked="0"/>
    </xf>
    <xf numFmtId="0" fontId="26" fillId="0" borderId="14" xfId="0" applyFont="1" applyFill="1" applyBorder="1" applyAlignment="1" applyProtection="1">
      <alignment horizontal="center" vertical="center" wrapText="1"/>
      <protection locked="0" hidden="1"/>
    </xf>
    <xf numFmtId="0" fontId="48" fillId="0" borderId="14" xfId="0" applyFont="1" applyFill="1" applyBorder="1" applyAlignment="1" applyProtection="1">
      <alignment horizontal="center" vertical="center" textRotation="255" wrapText="1"/>
      <protection locked="0"/>
    </xf>
    <xf numFmtId="0" fontId="26" fillId="0" borderId="16" xfId="0" applyFont="1" applyFill="1" applyBorder="1" applyAlignment="1" applyProtection="1">
      <alignment horizontal="center" vertical="center" wrapText="1"/>
      <protection locked="0"/>
    </xf>
    <xf numFmtId="0" fontId="26" fillId="0" borderId="39" xfId="0" applyFont="1" applyFill="1" applyBorder="1" applyAlignment="1" applyProtection="1">
      <alignment horizontal="center" vertical="center"/>
      <protection locked="0"/>
    </xf>
    <xf numFmtId="0" fontId="26" fillId="0" borderId="40" xfId="0" applyFont="1" applyFill="1" applyBorder="1" applyAlignment="1" applyProtection="1">
      <alignment horizontal="center" vertical="center"/>
      <protection locked="0"/>
    </xf>
    <xf numFmtId="49" fontId="26" fillId="0" borderId="3" xfId="0" applyNumberFormat="1"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9" xfId="0" applyFont="1" applyFill="1" applyBorder="1" applyProtection="1">
      <alignment vertical="center"/>
      <protection locked="0"/>
    </xf>
    <xf numFmtId="0" fontId="26" fillId="0" borderId="2" xfId="0" applyFont="1" applyFill="1" applyBorder="1" applyProtection="1">
      <alignment vertical="center"/>
      <protection locked="0"/>
    </xf>
    <xf numFmtId="179" fontId="26" fillId="0" borderId="6" xfId="0" applyNumberFormat="1" applyFont="1" applyFill="1" applyBorder="1" applyProtection="1">
      <alignment vertical="center"/>
      <protection locked="0"/>
    </xf>
    <xf numFmtId="179" fontId="26" fillId="0" borderId="9" xfId="0" applyNumberFormat="1" applyFont="1" applyFill="1" applyBorder="1" applyProtection="1">
      <alignment vertical="center"/>
      <protection locked="0"/>
    </xf>
    <xf numFmtId="0" fontId="26" fillId="0" borderId="19" xfId="0" applyFont="1" applyFill="1" applyBorder="1" applyProtection="1">
      <alignment vertical="center"/>
      <protection locked="0"/>
    </xf>
    <xf numFmtId="0" fontId="26" fillId="0" borderId="5" xfId="0" applyFont="1" applyFill="1" applyBorder="1" applyProtection="1">
      <alignment vertical="center"/>
      <protection locked="0"/>
    </xf>
    <xf numFmtId="0" fontId="26" fillId="0" borderId="0" xfId="0" applyFont="1" applyFill="1" applyAlignment="1" applyProtection="1">
      <alignment horizontal="center" vertical="center" wrapText="1"/>
      <protection locked="0"/>
    </xf>
    <xf numFmtId="0" fontId="26" fillId="0" borderId="0" xfId="0" applyFont="1" applyFill="1" applyAlignment="1" applyProtection="1">
      <alignment horizontal="center" vertical="center"/>
      <protection locked="0"/>
    </xf>
    <xf numFmtId="179" fontId="26" fillId="0" borderId="6" xfId="0" applyNumberFormat="1" applyFont="1" applyFill="1" applyBorder="1" applyAlignment="1" applyProtection="1">
      <alignment horizontal="left" vertical="center"/>
      <protection locked="0"/>
    </xf>
    <xf numFmtId="0" fontId="26" fillId="0" borderId="9" xfId="0" applyFont="1" applyFill="1" applyBorder="1" applyAlignment="1" applyProtection="1">
      <alignment horizontal="center" vertical="center" wrapText="1"/>
      <protection locked="0"/>
    </xf>
    <xf numFmtId="179" fontId="26" fillId="0" borderId="9" xfId="0" applyNumberFormat="1"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0" xfId="0" applyFont="1" applyFill="1" applyAlignment="1" applyProtection="1">
      <alignment horizontal="center" vertical="center"/>
      <protection locked="0"/>
    </xf>
    <xf numFmtId="0" fontId="26" fillId="0" borderId="6" xfId="0" applyFont="1" applyFill="1" applyBorder="1" applyAlignment="1" applyProtection="1">
      <alignment horizontal="left" vertical="center" wrapText="1"/>
      <protection locked="0"/>
    </xf>
    <xf numFmtId="0" fontId="26" fillId="0" borderId="9" xfId="0" applyFont="1" applyFill="1" applyBorder="1" applyAlignment="1" applyProtection="1">
      <alignment horizontal="left" vertical="center" wrapText="1"/>
      <protection locked="0"/>
    </xf>
    <xf numFmtId="0" fontId="26" fillId="0" borderId="5" xfId="0" applyFont="1" applyFill="1" applyBorder="1" applyAlignment="1" applyProtection="1">
      <alignment horizontal="left" vertical="center" wrapText="1"/>
      <protection locked="0"/>
    </xf>
    <xf numFmtId="0" fontId="26" fillId="0" borderId="4" xfId="0" applyFont="1" applyFill="1" applyBorder="1" applyAlignment="1" applyProtection="1">
      <alignment horizontal="center" vertical="center"/>
      <protection locked="0"/>
    </xf>
    <xf numFmtId="0" fontId="48" fillId="0" borderId="0" xfId="0" applyFont="1" applyFill="1">
      <alignment vertical="center"/>
    </xf>
    <xf numFmtId="0" fontId="43" fillId="0" borderId="1" xfId="0" applyFont="1" applyBorder="1" applyAlignment="1">
      <alignment horizontal="center" vertical="center"/>
    </xf>
    <xf numFmtId="0" fontId="39" fillId="0" borderId="0" xfId="0" applyFont="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horizontal="center" vertical="center"/>
    </xf>
    <xf numFmtId="0" fontId="43" fillId="0" borderId="5" xfId="0" applyFont="1" applyBorder="1" applyAlignment="1">
      <alignment horizontal="center" vertical="center"/>
    </xf>
    <xf numFmtId="0" fontId="39" fillId="0" borderId="0" xfId="0" applyFont="1">
      <alignment vertical="center"/>
    </xf>
    <xf numFmtId="0" fontId="39" fillId="0" borderId="6" xfId="0" applyFont="1" applyBorder="1" applyAlignment="1">
      <alignment horizontal="left" vertical="center"/>
    </xf>
    <xf numFmtId="0" fontId="39" fillId="0" borderId="5" xfId="0" applyFont="1" applyBorder="1" applyAlignment="1">
      <alignment horizontal="left" vertical="center"/>
    </xf>
    <xf numFmtId="0" fontId="39" fillId="0" borderId="1" xfId="0" applyFont="1" applyBorder="1">
      <alignment vertical="center"/>
    </xf>
    <xf numFmtId="0" fontId="39" fillId="0" borderId="5" xfId="0" applyFont="1" applyBorder="1">
      <alignment vertical="center"/>
    </xf>
    <xf numFmtId="49" fontId="39" fillId="0" borderId="1" xfId="0" applyNumberFormat="1" applyFont="1" applyBorder="1">
      <alignment vertical="center"/>
    </xf>
    <xf numFmtId="0" fontId="39" fillId="0" borderId="5" xfId="0" applyFont="1" applyBorder="1" applyAlignment="1">
      <alignment vertical="center" wrapText="1"/>
    </xf>
    <xf numFmtId="0" fontId="39" fillId="0" borderId="6" xfId="0" applyFont="1" applyBorder="1">
      <alignment vertical="center"/>
    </xf>
    <xf numFmtId="0" fontId="39" fillId="0" borderId="9" xfId="0" applyFont="1" applyBorder="1">
      <alignment vertical="center"/>
    </xf>
    <xf numFmtId="0" fontId="39" fillId="0" borderId="9" xfId="0" applyFont="1" applyBorder="1" applyAlignment="1">
      <alignment horizontal="left" vertical="center"/>
    </xf>
    <xf numFmtId="0" fontId="39" fillId="0" borderId="5" xfId="0" applyFont="1" applyBorder="1" applyAlignment="1">
      <alignment horizontal="justify" vertical="center" wrapText="1"/>
    </xf>
    <xf numFmtId="0" fontId="39" fillId="0" borderId="0" xfId="0" applyFont="1" applyAlignment="1">
      <alignment horizontal="right" vertical="center"/>
    </xf>
    <xf numFmtId="0" fontId="39" fillId="0" borderId="0" xfId="0" applyFont="1" applyAlignment="1">
      <alignment horizontal="left" vertical="center"/>
    </xf>
    <xf numFmtId="0" fontId="39" fillId="0" borderId="0" xfId="0" applyFont="1" applyAlignment="1">
      <alignment horizontal="justify" vertical="center" wrapText="1"/>
    </xf>
    <xf numFmtId="0" fontId="39" fillId="0" borderId="0" xfId="0" applyFont="1" applyProtection="1">
      <alignment vertical="center"/>
      <protection locked="0"/>
    </xf>
    <xf numFmtId="0" fontId="43" fillId="0" borderId="0" xfId="0" applyFont="1" applyAlignment="1" applyProtection="1">
      <alignment horizontal="left" vertical="center"/>
      <protection locked="0"/>
    </xf>
    <xf numFmtId="0" fontId="39" fillId="0" borderId="0" xfId="0" applyFont="1" applyAlignment="1" applyProtection="1">
      <alignment horizontal="left" vertical="center"/>
      <protection locked="0"/>
    </xf>
    <xf numFmtId="0" fontId="39"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176" fontId="39" fillId="0" borderId="1" xfId="0" applyNumberFormat="1"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39" fillId="0" borderId="6" xfId="0" applyFont="1" applyBorder="1" applyAlignment="1" applyProtection="1">
      <alignment horizontal="center" vertical="center" wrapText="1"/>
      <protection locked="0"/>
    </xf>
    <xf numFmtId="0" fontId="39" fillId="0" borderId="5" xfId="0" applyFont="1" applyBorder="1" applyAlignment="1" applyProtection="1">
      <alignment horizontal="center" vertical="center" wrapText="1"/>
      <protection locked="0"/>
    </xf>
    <xf numFmtId="0" fontId="39" fillId="0" borderId="1" xfId="0" applyFont="1" applyBorder="1" applyAlignment="1" applyProtection="1">
      <alignment horizontal="right" vertical="center" wrapText="1"/>
      <protection locked="0"/>
    </xf>
    <xf numFmtId="0" fontId="39" fillId="0" borderId="1" xfId="0" applyFont="1" applyBorder="1" applyAlignment="1" applyProtection="1">
      <alignment horizontal="center" vertical="center" wrapText="1"/>
      <protection hidden="1"/>
    </xf>
    <xf numFmtId="191" fontId="39" fillId="0" borderId="1" xfId="0" applyNumberFormat="1" applyFont="1" applyBorder="1" applyAlignment="1" applyProtection="1">
      <alignment horizontal="center" vertical="center" wrapText="1"/>
      <protection hidden="1"/>
    </xf>
    <xf numFmtId="0" fontId="43" fillId="0" borderId="0" xfId="0" applyFont="1" applyAlignment="1">
      <alignment horizontal="left" vertical="center"/>
    </xf>
    <xf numFmtId="0" fontId="39" fillId="0" borderId="1" xfId="0" applyFont="1" applyBorder="1" applyAlignment="1">
      <alignment horizontal="center" vertical="center" wrapText="1"/>
    </xf>
    <xf numFmtId="0" fontId="39" fillId="0" borderId="1" xfId="0" applyFont="1" applyBorder="1" applyAlignment="1">
      <alignment horizontal="center" vertical="center" wrapText="1"/>
    </xf>
    <xf numFmtId="49" fontId="39" fillId="0" borderId="0" xfId="0" applyNumberFormat="1" applyFont="1" applyProtection="1">
      <alignment vertical="center"/>
      <protection locked="0"/>
    </xf>
    <xf numFmtId="0" fontId="39" fillId="0" borderId="0" xfId="0" applyFont="1" applyAlignment="1" applyProtection="1">
      <alignment horizontal="center" vertical="center"/>
      <protection locked="0"/>
    </xf>
    <xf numFmtId="0" fontId="50" fillId="0" borderId="0" xfId="0" applyFont="1" applyProtection="1">
      <alignment vertical="center"/>
      <protection locked="0"/>
    </xf>
    <xf numFmtId="0" fontId="50" fillId="0" borderId="0" xfId="0" applyFont="1" applyAlignment="1" applyProtection="1">
      <alignment horizontal="left" vertical="center"/>
      <protection locked="0"/>
    </xf>
    <xf numFmtId="49" fontId="50" fillId="0" borderId="2" xfId="0" applyNumberFormat="1" applyFont="1" applyBorder="1" applyAlignment="1" applyProtection="1">
      <alignment horizontal="center" vertical="center" wrapText="1"/>
      <protection locked="0"/>
    </xf>
    <xf numFmtId="49" fontId="50" fillId="0" borderId="1" xfId="0" applyNumberFormat="1" applyFont="1" applyBorder="1" applyAlignment="1" applyProtection="1">
      <alignment horizontal="center" vertical="center"/>
      <protection locked="0"/>
    </xf>
    <xf numFmtId="49" fontId="50" fillId="0" borderId="1" xfId="0" applyNumberFormat="1" applyFont="1" applyBorder="1" applyAlignment="1" applyProtection="1">
      <alignment horizontal="center" vertical="center" wrapText="1"/>
      <protection locked="0"/>
    </xf>
    <xf numFmtId="49" fontId="50" fillId="0" borderId="1" xfId="0" applyNumberFormat="1" applyFont="1" applyBorder="1" applyAlignment="1" applyProtection="1">
      <alignment horizontal="center" vertical="center" textRotation="255" wrapText="1"/>
      <protection locked="0"/>
    </xf>
    <xf numFmtId="49" fontId="50" fillId="0" borderId="6" xfId="0" applyNumberFormat="1" applyFont="1" applyBorder="1" applyAlignment="1" applyProtection="1">
      <alignment horizontal="center" vertical="center"/>
      <protection locked="0"/>
    </xf>
    <xf numFmtId="49" fontId="50" fillId="0" borderId="9" xfId="0" applyNumberFormat="1" applyFont="1" applyBorder="1" applyAlignment="1" applyProtection="1">
      <alignment horizontal="center" vertical="center"/>
      <protection locked="0"/>
    </xf>
    <xf numFmtId="0" fontId="50" fillId="0" borderId="46" xfId="0" applyFont="1" applyBorder="1" applyAlignment="1" applyProtection="1">
      <alignment horizontal="center" vertical="center"/>
      <protection locked="0"/>
    </xf>
    <xf numFmtId="49" fontId="50" fillId="0" borderId="56" xfId="0" applyNumberFormat="1" applyFont="1" applyBorder="1" applyAlignment="1" applyProtection="1">
      <alignment horizontal="center" vertical="center" wrapText="1"/>
      <protection locked="0"/>
    </xf>
    <xf numFmtId="49" fontId="50" fillId="0" borderId="5" xfId="0" applyNumberFormat="1" applyFont="1" applyBorder="1" applyAlignment="1" applyProtection="1">
      <alignment horizontal="center" vertical="center" wrapText="1"/>
      <protection locked="0"/>
    </xf>
    <xf numFmtId="49" fontId="50" fillId="0" borderId="3" xfId="0" applyNumberFormat="1" applyFont="1" applyBorder="1" applyAlignment="1" applyProtection="1">
      <alignment horizontal="center" vertical="center" wrapText="1"/>
      <protection locked="0"/>
    </xf>
    <xf numFmtId="0" fontId="50" fillId="0" borderId="1" xfId="0" applyFont="1" applyBorder="1" applyAlignment="1" applyProtection="1">
      <alignment horizontal="center" vertical="center"/>
      <protection locked="0"/>
    </xf>
    <xf numFmtId="0" fontId="50" fillId="0" borderId="6" xfId="0" applyFont="1" applyBorder="1" applyAlignment="1" applyProtection="1">
      <alignment horizontal="center" vertical="center"/>
      <protection locked="0"/>
    </xf>
    <xf numFmtId="0" fontId="50" fillId="0" borderId="57" xfId="0" applyFont="1" applyBorder="1" applyAlignment="1" applyProtection="1">
      <alignment horizontal="center" vertical="center"/>
      <protection locked="0"/>
    </xf>
    <xf numFmtId="49" fontId="50" fillId="0" borderId="58" xfId="0" applyNumberFormat="1" applyFont="1" applyBorder="1" applyAlignment="1" applyProtection="1">
      <alignment horizontal="center" vertical="center" wrapText="1"/>
      <protection locked="0"/>
    </xf>
    <xf numFmtId="183" fontId="50" fillId="0" borderId="2" xfId="0" applyNumberFormat="1" applyFont="1" applyBorder="1" applyAlignment="1" applyProtection="1">
      <alignment horizontal="center" vertical="center"/>
      <protection locked="0"/>
    </xf>
    <xf numFmtId="183" fontId="50" fillId="0" borderId="1" xfId="0" applyNumberFormat="1" applyFont="1" applyBorder="1" applyAlignment="1" applyProtection="1">
      <alignment horizontal="center" vertical="center"/>
      <protection locked="0"/>
    </xf>
    <xf numFmtId="38" fontId="50" fillId="0" borderId="1" xfId="33" applyFont="1" applyFill="1" applyBorder="1" applyAlignment="1" applyProtection="1">
      <alignment horizontal="right" vertical="center"/>
      <protection locked="0"/>
    </xf>
    <xf numFmtId="38" fontId="50" fillId="0" borderId="6" xfId="33" applyFont="1" applyFill="1" applyBorder="1" applyAlignment="1" applyProtection="1">
      <alignment horizontal="right" vertical="center"/>
      <protection locked="0"/>
    </xf>
    <xf numFmtId="38" fontId="50" fillId="0" borderId="59" xfId="33" applyFont="1" applyFill="1" applyBorder="1" applyAlignment="1" applyProtection="1">
      <alignment horizontal="right" vertical="center"/>
      <protection hidden="1"/>
    </xf>
    <xf numFmtId="38" fontId="50" fillId="0" borderId="58" xfId="33" applyFont="1" applyFill="1" applyBorder="1" applyAlignment="1" applyProtection="1">
      <alignment horizontal="right" vertical="center"/>
      <protection hidden="1"/>
    </xf>
    <xf numFmtId="38" fontId="50" fillId="0" borderId="5" xfId="33" applyFont="1" applyFill="1" applyBorder="1" applyAlignment="1" applyProtection="1">
      <alignment horizontal="right" vertical="center"/>
      <protection locked="0"/>
    </xf>
    <xf numFmtId="49" fontId="50" fillId="0" borderId="4" xfId="0" applyNumberFormat="1" applyFont="1" applyBorder="1" applyAlignment="1" applyProtection="1">
      <alignment horizontal="center" vertical="center"/>
      <protection locked="0"/>
    </xf>
    <xf numFmtId="183" fontId="50" fillId="0" borderId="4" xfId="0" applyNumberFormat="1" applyFont="1" applyBorder="1" applyAlignment="1" applyProtection="1">
      <alignment horizontal="center" vertical="center"/>
      <protection locked="0"/>
    </xf>
    <xf numFmtId="183" fontId="50" fillId="0" borderId="5" xfId="0" applyNumberFormat="1" applyFont="1" applyBorder="1" applyAlignment="1" applyProtection="1">
      <alignment horizontal="center" vertical="center"/>
      <protection locked="0"/>
    </xf>
    <xf numFmtId="38" fontId="50" fillId="0" borderId="60" xfId="33" applyFont="1" applyFill="1" applyBorder="1" applyAlignment="1" applyProtection="1">
      <alignment horizontal="right" vertical="center"/>
      <protection hidden="1"/>
    </xf>
    <xf numFmtId="38" fontId="50" fillId="0" borderId="61" xfId="33" applyFont="1" applyFill="1" applyBorder="1" applyAlignment="1" applyProtection="1">
      <alignment horizontal="right" vertical="center"/>
      <protection locked="0"/>
    </xf>
    <xf numFmtId="49" fontId="50" fillId="0" borderId="14" xfId="0" applyNumberFormat="1" applyFont="1" applyBorder="1" applyAlignment="1" applyProtection="1">
      <alignment horizontal="center" vertical="center"/>
      <protection locked="0"/>
    </xf>
    <xf numFmtId="183" fontId="50" fillId="0" borderId="14" xfId="0" applyNumberFormat="1" applyFont="1" applyBorder="1" applyAlignment="1" applyProtection="1">
      <alignment horizontal="center" vertical="center"/>
      <protection locked="0"/>
    </xf>
    <xf numFmtId="183" fontId="50" fillId="0" borderId="51" xfId="0" applyNumberFormat="1" applyFont="1" applyBorder="1" applyAlignment="1" applyProtection="1">
      <alignment horizontal="center" vertical="center"/>
      <protection locked="0"/>
    </xf>
    <xf numFmtId="38" fontId="50" fillId="0" borderId="16" xfId="33" applyFont="1" applyFill="1" applyBorder="1" applyAlignment="1" applyProtection="1">
      <alignment horizontal="right" vertical="center"/>
      <protection hidden="1"/>
    </xf>
    <xf numFmtId="38" fontId="50" fillId="0" borderId="62" xfId="33" applyFont="1" applyFill="1" applyBorder="1" applyAlignment="1" applyProtection="1">
      <alignment horizontal="right" vertical="center"/>
      <protection hidden="1"/>
    </xf>
    <xf numFmtId="38" fontId="50" fillId="0" borderId="63" xfId="33" applyFont="1" applyFill="1" applyBorder="1" applyAlignment="1" applyProtection="1">
      <alignment horizontal="right" vertical="center"/>
      <protection hidden="1"/>
    </xf>
    <xf numFmtId="38" fontId="50" fillId="0" borderId="64" xfId="33" applyFont="1" applyFill="1" applyBorder="1" applyAlignment="1" applyProtection="1">
      <alignment horizontal="right" vertical="center"/>
      <protection hidden="1"/>
    </xf>
    <xf numFmtId="38" fontId="50" fillId="0" borderId="65" xfId="33" applyFont="1" applyFill="1" applyBorder="1" applyAlignment="1" applyProtection="1">
      <alignment horizontal="right" vertical="center"/>
      <protection locked="0"/>
    </xf>
    <xf numFmtId="49" fontId="50" fillId="0" borderId="4" xfId="0" applyNumberFormat="1" applyFont="1" applyBorder="1" applyAlignment="1" applyProtection="1">
      <alignment horizontal="center" vertical="center" wrapText="1"/>
      <protection locked="0"/>
    </xf>
    <xf numFmtId="183" fontId="50" fillId="0" borderId="66" xfId="0" applyNumberFormat="1" applyFont="1" applyBorder="1" applyAlignment="1" applyProtection="1">
      <alignment horizontal="center" vertical="center"/>
      <protection locked="0"/>
    </xf>
    <xf numFmtId="183" fontId="50" fillId="0" borderId="3" xfId="0" applyNumberFormat="1" applyFont="1" applyBorder="1" applyAlignment="1" applyProtection="1">
      <alignment horizontal="center" vertical="center"/>
      <protection locked="0"/>
    </xf>
    <xf numFmtId="38" fontId="50" fillId="0" borderId="57" xfId="33" applyFont="1" applyFill="1" applyBorder="1" applyAlignment="1" applyProtection="1">
      <alignment horizontal="right" vertical="center"/>
      <protection hidden="1"/>
    </xf>
    <xf numFmtId="38" fontId="50" fillId="0" borderId="67" xfId="33" applyFont="1" applyFill="1" applyBorder="1" applyAlignment="1" applyProtection="1">
      <alignment horizontal="right" vertical="center"/>
      <protection hidden="1"/>
    </xf>
    <xf numFmtId="49" fontId="50" fillId="0" borderId="66" xfId="0" applyNumberFormat="1" applyFont="1" applyBorder="1" applyAlignment="1" applyProtection="1">
      <alignment horizontal="center" vertical="center"/>
      <protection locked="0"/>
    </xf>
    <xf numFmtId="183" fontId="50" fillId="0" borderId="15" xfId="0" applyNumberFormat="1" applyFont="1" applyBorder="1" applyAlignment="1" applyProtection="1">
      <alignment horizontal="center" vertical="center"/>
      <protection locked="0"/>
    </xf>
    <xf numFmtId="38" fontId="50" fillId="0" borderId="15" xfId="33" applyFont="1" applyFill="1" applyBorder="1" applyAlignment="1" applyProtection="1">
      <alignment horizontal="right" vertical="center"/>
      <protection locked="0"/>
    </xf>
    <xf numFmtId="49" fontId="50" fillId="0" borderId="14" xfId="0" applyNumberFormat="1" applyFont="1" applyBorder="1" applyAlignment="1" applyProtection="1">
      <alignment horizontal="center" vertical="center"/>
      <protection locked="0"/>
    </xf>
    <xf numFmtId="38" fontId="50" fillId="0" borderId="63" xfId="33" applyFont="1" applyFill="1" applyBorder="1" applyProtection="1">
      <alignment vertical="center"/>
      <protection hidden="1"/>
    </xf>
    <xf numFmtId="38" fontId="50" fillId="0" borderId="64" xfId="33" applyFont="1" applyFill="1" applyBorder="1" applyProtection="1">
      <alignment vertical="center"/>
      <protection hidden="1"/>
    </xf>
    <xf numFmtId="38" fontId="50" fillId="0" borderId="68" xfId="33" applyFont="1" applyFill="1" applyBorder="1" applyAlignment="1" applyProtection="1">
      <alignment horizontal="right" vertical="center"/>
      <protection locked="0"/>
    </xf>
    <xf numFmtId="38" fontId="50" fillId="0" borderId="69" xfId="33" applyFont="1" applyFill="1" applyBorder="1" applyAlignment="1" applyProtection="1">
      <alignment horizontal="right" vertical="center"/>
      <protection locked="0"/>
    </xf>
    <xf numFmtId="49" fontId="50" fillId="0" borderId="70" xfId="0" applyNumberFormat="1" applyFont="1" applyBorder="1" applyAlignment="1" applyProtection="1">
      <alignment horizontal="center" vertical="center" wrapText="1"/>
      <protection locked="0"/>
    </xf>
    <xf numFmtId="186" fontId="50" fillId="0" borderId="71" xfId="0" applyNumberFormat="1" applyFont="1" applyBorder="1" applyAlignment="1" applyProtection="1">
      <alignment horizontal="right" vertical="center"/>
      <protection locked="0"/>
    </xf>
    <xf numFmtId="179" fontId="50" fillId="0" borderId="3" xfId="0" applyNumberFormat="1" applyFont="1" applyBorder="1" applyAlignment="1" applyProtection="1">
      <alignment horizontal="center" vertical="center" wrapText="1"/>
      <protection locked="0"/>
    </xf>
    <xf numFmtId="38" fontId="50" fillId="0" borderId="3" xfId="33" applyFont="1" applyFill="1" applyBorder="1" applyAlignment="1" applyProtection="1">
      <alignment horizontal="right" vertical="center"/>
      <protection hidden="1"/>
    </xf>
    <xf numFmtId="38" fontId="50" fillId="0" borderId="72" xfId="33" applyFont="1" applyFill="1" applyBorder="1" applyAlignment="1" applyProtection="1">
      <alignment horizontal="right" vertical="center"/>
      <protection hidden="1"/>
    </xf>
    <xf numFmtId="38" fontId="50" fillId="0" borderId="73" xfId="33" applyFont="1" applyFill="1" applyBorder="1" applyAlignment="1" applyProtection="1">
      <alignment horizontal="right" vertical="center"/>
      <protection hidden="1"/>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00000000-0005-0000-0000-00001E000000}"/>
    <cellStyle name="ハイパーリンク 3" xfId="69" xr:uid="{00000000-0005-0000-0000-00001F000000}"/>
    <cellStyle name="メモ 2" xfId="28" xr:uid="{00000000-0005-0000-0000-000020000000}"/>
    <cellStyle name="リンク セル 2" xfId="29" xr:uid="{00000000-0005-0000-0000-000021000000}"/>
    <cellStyle name="悪い 2" xfId="30" xr:uid="{00000000-0005-0000-0000-000022000000}"/>
    <cellStyle name="計算 2" xfId="31" xr:uid="{00000000-0005-0000-0000-000023000000}"/>
    <cellStyle name="警告文 2" xfId="32" xr:uid="{00000000-0005-0000-0000-000024000000}"/>
    <cellStyle name="桁区切り" xfId="33" builtinId="6"/>
    <cellStyle name="桁区切り 2" xfId="34" xr:uid="{00000000-0005-0000-0000-000026000000}"/>
    <cellStyle name="桁区切り 3" xfId="35" xr:uid="{00000000-0005-0000-0000-000027000000}"/>
    <cellStyle name="桁区切り 4" xfId="36" xr:uid="{00000000-0005-0000-0000-000028000000}"/>
    <cellStyle name="桁区切り 5" xfId="37" xr:uid="{00000000-0005-0000-0000-000029000000}"/>
    <cellStyle name="見出し 1 2" xfId="38" xr:uid="{00000000-0005-0000-0000-00002A000000}"/>
    <cellStyle name="見出し 2 2" xfId="39" xr:uid="{00000000-0005-0000-0000-00002B000000}"/>
    <cellStyle name="見出し 3 2" xfId="40" xr:uid="{00000000-0005-0000-0000-00002C000000}"/>
    <cellStyle name="見出し 4 2" xfId="41" xr:uid="{00000000-0005-0000-0000-00002D000000}"/>
    <cellStyle name="集計 2" xfId="42" xr:uid="{00000000-0005-0000-0000-00002E000000}"/>
    <cellStyle name="出力 2" xfId="43" xr:uid="{00000000-0005-0000-0000-00002F000000}"/>
    <cellStyle name="説明文 2" xfId="44" xr:uid="{00000000-0005-0000-0000-000030000000}"/>
    <cellStyle name="入力 2" xfId="45" xr:uid="{00000000-0005-0000-0000-000031000000}"/>
    <cellStyle name="標準" xfId="0" builtinId="0"/>
    <cellStyle name="標準 10" xfId="72" xr:uid="{00000000-0005-0000-0000-000033000000}"/>
    <cellStyle name="標準 2" xfId="46" xr:uid="{00000000-0005-0000-0000-000034000000}"/>
    <cellStyle name="標準 2 2" xfId="47" xr:uid="{00000000-0005-0000-0000-000035000000}"/>
    <cellStyle name="標準 2 3" xfId="48" xr:uid="{00000000-0005-0000-0000-000036000000}"/>
    <cellStyle name="標準 2 4" xfId="66" xr:uid="{00000000-0005-0000-0000-000037000000}"/>
    <cellStyle name="標準 2 4 2" xfId="70" xr:uid="{00000000-0005-0000-0000-000038000000}"/>
    <cellStyle name="標準 3" xfId="49" xr:uid="{00000000-0005-0000-0000-000039000000}"/>
    <cellStyle name="標準 4" xfId="50" xr:uid="{00000000-0005-0000-0000-00003A000000}"/>
    <cellStyle name="標準 5" xfId="51" xr:uid="{00000000-0005-0000-0000-00003B000000}"/>
    <cellStyle name="標準 6" xfId="52" xr:uid="{00000000-0005-0000-0000-00003C000000}"/>
    <cellStyle name="標準 7" xfId="53" xr:uid="{00000000-0005-0000-0000-00003D000000}"/>
    <cellStyle name="標準 8" xfId="54" xr:uid="{00000000-0005-0000-0000-00003E000000}"/>
    <cellStyle name="標準 9" xfId="64" xr:uid="{00000000-0005-0000-0000-00003F000000}"/>
    <cellStyle name="標準 9 2" xfId="68" xr:uid="{00000000-0005-0000-0000-000040000000}"/>
    <cellStyle name="標準_17年度　概況様式集(18年度参考用)" xfId="55" xr:uid="{00000000-0005-0000-0000-000041000000}"/>
    <cellStyle name="標準_テンプレート案060809" xfId="56" xr:uid="{00000000-0005-0000-0000-000042000000}"/>
    <cellStyle name="標準_回答　地盤沈下の概況様式（国提出）　差替え" xfId="57" xr:uid="{00000000-0005-0000-0000-000043000000}"/>
    <cellStyle name="標準_関東平野南部（東京都）" xfId="58" xr:uid="{00000000-0005-0000-0000-000044000000}"/>
    <cellStyle name="標準_関東平野北部（栃木県）" xfId="59" xr:uid="{00000000-0005-0000-0000-000045000000}"/>
    <cellStyle name="標準_青森平野" xfId="60" xr:uid="{00000000-0005-0000-0000-000046000000}"/>
    <cellStyle name="標準_地盤沈下の概況様式" xfId="61" xr:uid="{00000000-0005-0000-0000-000047000000}"/>
    <cellStyle name="標準_調査票（enquete）" xfId="62" xr:uid="{00000000-0005-0000-0000-000048000000}"/>
    <cellStyle name="良い 2" xfId="63" xr:uid="{00000000-0005-0000-0000-000049000000}"/>
  </cellStyles>
  <dxfs count="5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theme/theme1.xml" Type="http://schemas.openxmlformats.org/officeDocument/2006/relationships/theme"/><Relationship Id="rId17" Target="styles.xml" Type="http://schemas.openxmlformats.org/officeDocument/2006/relationships/styles"/><Relationship Id="rId18" Target="sharedStrings.xml" Type="http://schemas.openxmlformats.org/officeDocument/2006/relationships/sharedStrings"/><Relationship Id="rId19"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209550</xdr:colOff>
          <xdr:row>16</xdr:row>
          <xdr:rowOff>209550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558800</xdr:colOff>
          <xdr:row>12</xdr:row>
          <xdr:rowOff>234950</xdr:rowOff>
        </xdr:from>
        <xdr:to>
          <xdr:col>4</xdr:col>
          <xdr:colOff>317500</xdr:colOff>
          <xdr:row>16</xdr:row>
          <xdr:rowOff>209550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25400</xdr:colOff>
          <xdr:row>13</xdr:row>
          <xdr:rowOff>0</xdr:rowOff>
        </xdr:from>
        <xdr:to>
          <xdr:col>17</xdr:col>
          <xdr:colOff>203200</xdr:colOff>
          <xdr:row>16</xdr:row>
          <xdr:rowOff>215900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285750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476250</xdr:colOff>
          <xdr:row>17</xdr:row>
          <xdr:rowOff>209550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18</xdr:row>
          <xdr:rowOff>19050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552450</xdr:colOff>
          <xdr:row>18</xdr:row>
          <xdr:rowOff>12700</xdr:rowOff>
        </xdr:from>
        <xdr:to>
          <xdr:col>17</xdr:col>
          <xdr:colOff>209550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234950</xdr:rowOff>
        </xdr:from>
        <xdr:to>
          <xdr:col>8</xdr:col>
          <xdr:colOff>19050</xdr:colOff>
          <xdr:row>16</xdr:row>
          <xdr:rowOff>209550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0:AV15" totalsRowShown="0" headerRowDxfId="7" dataDxfId="6" headerRowCellStyle="標準_調査票（enquete）" dataCellStyle="標準_調査票（enquete）">
  <autoFilter ref="B10:AV15" xr:uid="{00000000-0009-0000-0100-000001000000}"/>
  <tableColumns count="47">
    <tableColumn id="1" xr3:uid="{00000000-0010-0000-0000-000001000000}" name="北海道" dataDxfId="54" dataCellStyle="標準_調査票（enquete）"/>
    <tableColumn id="2" xr3:uid="{00000000-0010-0000-0000-000002000000}" name="青森県" dataDxfId="53" dataCellStyle="標準_調査票（enquete）"/>
    <tableColumn id="3" xr3:uid="{00000000-0010-0000-0000-000003000000}" name="岩手県" dataDxfId="52" dataCellStyle="標準_調査票（enquete）"/>
    <tableColumn id="4" xr3:uid="{00000000-0010-0000-0000-000004000000}" name="宮城県" dataDxfId="51" dataCellStyle="標準_調査票（enquete）"/>
    <tableColumn id="5" xr3:uid="{00000000-0010-0000-0000-000005000000}" name="秋田県" dataDxfId="50" dataCellStyle="標準_調査票（enquete）"/>
    <tableColumn id="6" xr3:uid="{00000000-0010-0000-0000-000006000000}" name="山形県" dataDxfId="49" dataCellStyle="標準_調査票（enquete）"/>
    <tableColumn id="7" xr3:uid="{00000000-0010-0000-0000-000007000000}" name="福島県" dataDxfId="48" dataCellStyle="標準_調査票（enquete）"/>
    <tableColumn id="8" xr3:uid="{00000000-0010-0000-0000-000008000000}" name="茨城県" dataDxfId="47" dataCellStyle="標準_調査票（enquete）"/>
    <tableColumn id="9" xr3:uid="{00000000-0010-0000-0000-000009000000}" name="栃木県" dataDxfId="46" dataCellStyle="標準_調査票（enquete）"/>
    <tableColumn id="10" xr3:uid="{00000000-0010-0000-0000-00000A000000}" name="群馬県" dataDxfId="45" dataCellStyle="標準_調査票（enquete）"/>
    <tableColumn id="11" xr3:uid="{00000000-0010-0000-0000-00000B000000}" name="埼玉県" dataDxfId="44" dataCellStyle="標準_調査票（enquete）"/>
    <tableColumn id="12" xr3:uid="{00000000-0010-0000-0000-00000C000000}" name="千葉県" dataDxfId="43" dataCellStyle="標準_調査票（enquete）"/>
    <tableColumn id="13" xr3:uid="{00000000-0010-0000-0000-00000D000000}" name="東京都" dataDxfId="42" dataCellStyle="標準_調査票（enquete）"/>
    <tableColumn id="14" xr3:uid="{00000000-0010-0000-0000-00000E000000}" name="神奈川県" dataDxfId="41" dataCellStyle="標準_調査票（enquete）"/>
    <tableColumn id="15" xr3:uid="{00000000-0010-0000-0000-00000F000000}" name="新潟県" dataDxfId="40" dataCellStyle="標準_調査票（enquete）"/>
    <tableColumn id="16" xr3:uid="{00000000-0010-0000-0000-000010000000}" name="富山県" dataDxfId="39" dataCellStyle="標準_調査票（enquete）"/>
    <tableColumn id="17" xr3:uid="{00000000-0010-0000-0000-000011000000}" name="石川県" dataDxfId="38" dataCellStyle="標準_調査票（enquete）"/>
    <tableColumn id="18" xr3:uid="{00000000-0010-0000-0000-000012000000}" name="福井県" dataDxfId="37" dataCellStyle="標準_調査票（enquete）"/>
    <tableColumn id="19" xr3:uid="{00000000-0010-0000-0000-000013000000}" name="山梨県" dataDxfId="36" dataCellStyle="標準_調査票（enquete）"/>
    <tableColumn id="20" xr3:uid="{00000000-0010-0000-0000-000014000000}" name="長野県" dataDxfId="35" dataCellStyle="標準_調査票（enquete）"/>
    <tableColumn id="21" xr3:uid="{00000000-0010-0000-0000-000015000000}" name="岐阜県" dataDxfId="34" dataCellStyle="標準_調査票（enquete）"/>
    <tableColumn id="22" xr3:uid="{00000000-0010-0000-0000-000016000000}" name="静岡県" dataDxfId="33" dataCellStyle="標準_調査票（enquete）"/>
    <tableColumn id="23" xr3:uid="{00000000-0010-0000-0000-000017000000}" name="愛知県" dataDxfId="32" dataCellStyle="標準_調査票（enquete）"/>
    <tableColumn id="24" xr3:uid="{00000000-0010-0000-0000-000018000000}" name="三重県" dataDxfId="31" dataCellStyle="標準_調査票（enquete）"/>
    <tableColumn id="25" xr3:uid="{00000000-0010-0000-0000-000019000000}" name="滋賀県" dataDxfId="30" dataCellStyle="標準_調査票（enquete）"/>
    <tableColumn id="26" xr3:uid="{00000000-0010-0000-0000-00001A000000}" name="京都府" dataDxfId="29" dataCellStyle="標準_調査票（enquete）"/>
    <tableColumn id="27" xr3:uid="{00000000-0010-0000-0000-00001B000000}" name="大阪府" dataDxfId="28" dataCellStyle="標準_調査票（enquete）"/>
    <tableColumn id="28" xr3:uid="{00000000-0010-0000-0000-00001C000000}" name="兵庫県" dataDxfId="27" dataCellStyle="標準_調査票（enquete）"/>
    <tableColumn id="29" xr3:uid="{00000000-0010-0000-0000-00001D000000}" name="奈良県" dataDxfId="26" dataCellStyle="標準_調査票（enquete）"/>
    <tableColumn id="30" xr3:uid="{00000000-0010-0000-0000-00001E000000}" name="和歌山県" dataDxfId="25" dataCellStyle="標準_調査票（enquete）"/>
    <tableColumn id="31" xr3:uid="{00000000-0010-0000-0000-00001F000000}" name="鳥取県" dataDxfId="24" dataCellStyle="標準_調査票（enquete）"/>
    <tableColumn id="32" xr3:uid="{00000000-0010-0000-0000-000020000000}" name="島根県" dataDxfId="23" dataCellStyle="標準_調査票（enquete）"/>
    <tableColumn id="33" xr3:uid="{00000000-0010-0000-0000-000021000000}" name="岡山県" dataDxfId="22" dataCellStyle="標準_調査票（enquete）"/>
    <tableColumn id="34" xr3:uid="{00000000-0010-0000-0000-000022000000}" name="広島県" dataDxfId="21" dataCellStyle="標準_調査票（enquete）"/>
    <tableColumn id="35" xr3:uid="{00000000-0010-0000-0000-000023000000}" name="山口県" dataDxfId="20" dataCellStyle="標準_調査票（enquete）"/>
    <tableColumn id="36" xr3:uid="{00000000-0010-0000-0000-000024000000}" name="徳島県" dataDxfId="19" dataCellStyle="標準_調査票（enquete）"/>
    <tableColumn id="37" xr3:uid="{00000000-0010-0000-0000-000025000000}" name="香川県" dataDxfId="18" dataCellStyle="標準_調査票（enquete）"/>
    <tableColumn id="38" xr3:uid="{00000000-0010-0000-0000-000026000000}" name="愛媛県" dataDxfId="17" dataCellStyle="標準_調査票（enquete）"/>
    <tableColumn id="39" xr3:uid="{00000000-0010-0000-0000-000027000000}" name="高知県" dataDxfId="16" dataCellStyle="標準_調査票（enquete）"/>
    <tableColumn id="40" xr3:uid="{00000000-0010-0000-0000-000028000000}" name="福岡県" dataDxfId="15" dataCellStyle="標準_調査票（enquete）"/>
    <tableColumn id="41" xr3:uid="{00000000-0010-0000-0000-000029000000}" name="佐賀県" dataDxfId="14" dataCellStyle="標準_調査票（enquete）"/>
    <tableColumn id="42" xr3:uid="{00000000-0010-0000-0000-00002A000000}" name="長崎県" dataDxfId="13" dataCellStyle="標準_調査票（enquete）"/>
    <tableColumn id="43" xr3:uid="{00000000-0010-0000-0000-00002B000000}" name="熊本県" dataDxfId="12" dataCellStyle="標準_調査票（enquete）"/>
    <tableColumn id="44" xr3:uid="{00000000-0010-0000-0000-00002C000000}" name="大分県" dataDxfId="11" dataCellStyle="標準_調査票（enquete）"/>
    <tableColumn id="45" xr3:uid="{00000000-0010-0000-0000-00002D000000}" name="宮崎県" dataDxfId="10" dataCellStyle="標準_調査票（enquete）"/>
    <tableColumn id="46" xr3:uid="{00000000-0010-0000-0000-00002E000000}" name="鹿児島県" dataDxfId="9" dataCellStyle="標準_調査票（enquete）"/>
    <tableColumn id="47" xr3:uid="{00000000-0010-0000-0000-00002F000000}" name="沖縄県" dataDxfId="8"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topLeftCell="B1" zoomScale="70" zoomScaleNormal="70" workbookViewId="0">
      <selection activeCell="B1" sqref="B1"/>
    </sheetView>
  </sheetViews>
  <sheetFormatPr defaultColWidth="9" defaultRowHeight="17.5" x14ac:dyDescent="0.2"/>
  <cols>
    <col min="1" max="1" width="8.6328125" style="1" hidden="1" customWidth="1"/>
    <col min="2" max="3" width="9" style="1"/>
    <col min="4" max="4" width="9.90625" style="100" customWidth="1"/>
    <col min="5" max="5" width="10.90625" style="1" customWidth="1"/>
    <col min="6" max="6" width="8.81640625" style="1" customWidth="1"/>
    <col min="7" max="22" width="8.1796875" style="1" customWidth="1"/>
    <col min="23" max="23" width="12.08984375" style="1" customWidth="1"/>
    <col min="24" max="24" width="11" style="1" customWidth="1"/>
    <col min="25" max="25" width="15.26953125" style="1" customWidth="1"/>
    <col min="26" max="26" width="13.36328125" style="1" customWidth="1"/>
    <col min="27" max="29" width="8.90625" style="1" customWidth="1"/>
    <col min="30" max="39" width="10.6328125" style="1" customWidth="1"/>
    <col min="40" max="41" width="11" style="1" customWidth="1"/>
    <col min="42" max="16384" width="9" style="1"/>
  </cols>
  <sheetData>
    <row r="1" spans="1:43" ht="22.5" x14ac:dyDescent="0.2">
      <c r="B1" s="2" t="s">
        <v>369</v>
      </c>
      <c r="C1" s="3"/>
      <c r="D1" s="4"/>
      <c r="E1" s="3"/>
      <c r="F1" s="3"/>
      <c r="G1" s="3"/>
      <c r="H1" s="3"/>
      <c r="I1" s="3"/>
      <c r="J1" s="3" t="s">
        <v>57</v>
      </c>
      <c r="L1" s="5"/>
      <c r="M1" s="5"/>
      <c r="N1" s="5"/>
      <c r="O1" s="6"/>
      <c r="P1" s="7"/>
      <c r="Q1" s="8"/>
      <c r="R1" s="9"/>
      <c r="S1" s="9"/>
      <c r="T1" s="9"/>
      <c r="U1" s="9"/>
    </row>
    <row r="2" spans="1:43" ht="51.5" customHeight="1" x14ac:dyDescent="0.2">
      <c r="A2" s="10" t="s">
        <v>181</v>
      </c>
      <c r="B2" s="11" t="s">
        <v>0</v>
      </c>
      <c r="C2" s="11" t="s">
        <v>30</v>
      </c>
      <c r="D2" s="12" t="s">
        <v>363</v>
      </c>
      <c r="E2" s="13" t="s">
        <v>1</v>
      </c>
      <c r="F2" s="14"/>
      <c r="G2" s="14"/>
      <c r="H2" s="14"/>
      <c r="I2" s="14"/>
      <c r="J2" s="14"/>
      <c r="K2" s="14"/>
      <c r="L2" s="14"/>
      <c r="M2" s="14"/>
      <c r="N2" s="14"/>
      <c r="O2" s="14"/>
      <c r="P2" s="14"/>
      <c r="Q2" s="14"/>
      <c r="R2" s="14"/>
      <c r="S2" s="14"/>
      <c r="T2" s="14"/>
      <c r="U2" s="14"/>
      <c r="V2" s="14"/>
      <c r="W2" s="15" t="s">
        <v>353</v>
      </c>
      <c r="X2" s="16"/>
      <c r="Y2" s="17" t="s">
        <v>316</v>
      </c>
      <c r="Z2" s="13" t="s">
        <v>167</v>
      </c>
      <c r="AA2" s="14"/>
      <c r="AB2" s="14"/>
      <c r="AC2" s="18"/>
      <c r="AD2" s="19" t="s">
        <v>533</v>
      </c>
      <c r="AE2" s="14"/>
      <c r="AF2" s="14"/>
      <c r="AG2" s="14"/>
      <c r="AH2" s="14"/>
      <c r="AI2" s="14"/>
      <c r="AJ2" s="14"/>
      <c r="AK2" s="14"/>
      <c r="AL2" s="14"/>
      <c r="AM2" s="14"/>
      <c r="AN2" s="11" t="s">
        <v>30</v>
      </c>
      <c r="AO2" s="11" t="s">
        <v>0</v>
      </c>
    </row>
    <row r="3" spans="1:43" ht="14.25" customHeight="1" x14ac:dyDescent="0.2">
      <c r="A3" s="20"/>
      <c r="B3" s="21"/>
      <c r="C3" s="21"/>
      <c r="D3" s="22"/>
      <c r="E3" s="23" t="s">
        <v>2</v>
      </c>
      <c r="F3" s="24"/>
      <c r="G3" s="23" t="s">
        <v>63</v>
      </c>
      <c r="H3" s="25"/>
      <c r="I3" s="25"/>
      <c r="J3" s="25"/>
      <c r="K3" s="23" t="s">
        <v>465</v>
      </c>
      <c r="L3" s="25"/>
      <c r="M3" s="25"/>
      <c r="N3" s="25"/>
      <c r="O3" s="23" t="s">
        <v>45</v>
      </c>
      <c r="P3" s="25"/>
      <c r="Q3" s="25"/>
      <c r="R3" s="25"/>
      <c r="S3" s="23" t="s">
        <v>364</v>
      </c>
      <c r="T3" s="25"/>
      <c r="U3" s="25"/>
      <c r="V3" s="25"/>
      <c r="W3" s="26" t="s">
        <v>354</v>
      </c>
      <c r="X3" s="26" t="s">
        <v>355</v>
      </c>
      <c r="Y3" s="27" t="s">
        <v>213</v>
      </c>
      <c r="Z3" s="28" t="s">
        <v>168</v>
      </c>
      <c r="AA3" s="29" t="s">
        <v>169</v>
      </c>
      <c r="AB3" s="30"/>
      <c r="AC3" s="31"/>
      <c r="AD3" s="19" t="s">
        <v>42</v>
      </c>
      <c r="AE3" s="32"/>
      <c r="AF3" s="32"/>
      <c r="AG3" s="32"/>
      <c r="AH3" s="32"/>
      <c r="AI3" s="32"/>
      <c r="AJ3" s="32"/>
      <c r="AK3" s="19" t="s">
        <v>31</v>
      </c>
      <c r="AL3" s="32"/>
      <c r="AM3" s="33" t="s">
        <v>3</v>
      </c>
      <c r="AN3" s="21"/>
      <c r="AO3" s="21"/>
    </row>
    <row r="4" spans="1:43" ht="35.5" customHeight="1" x14ac:dyDescent="0.2">
      <c r="A4" s="20"/>
      <c r="B4" s="21"/>
      <c r="C4" s="21"/>
      <c r="D4" s="22"/>
      <c r="E4" s="34"/>
      <c r="F4" s="35"/>
      <c r="G4" s="36"/>
      <c r="H4" s="37"/>
      <c r="I4" s="37"/>
      <c r="J4" s="37"/>
      <c r="K4" s="36"/>
      <c r="L4" s="37"/>
      <c r="M4" s="37"/>
      <c r="N4" s="37"/>
      <c r="O4" s="36"/>
      <c r="P4" s="37"/>
      <c r="Q4" s="37"/>
      <c r="R4" s="37"/>
      <c r="S4" s="36"/>
      <c r="T4" s="37"/>
      <c r="U4" s="37"/>
      <c r="V4" s="37"/>
      <c r="W4" s="38"/>
      <c r="X4" s="38"/>
      <c r="Y4" s="39" t="s">
        <v>214</v>
      </c>
      <c r="Z4" s="40"/>
      <c r="AA4" s="41"/>
      <c r="AB4" s="42"/>
      <c r="AC4" s="43"/>
      <c r="AD4" s="44" t="s">
        <v>33</v>
      </c>
      <c r="AE4" s="45"/>
      <c r="AF4" s="44" t="s">
        <v>4</v>
      </c>
      <c r="AG4" s="45"/>
      <c r="AH4" s="45"/>
      <c r="AI4" s="45"/>
      <c r="AJ4" s="45"/>
      <c r="AK4" s="33" t="s">
        <v>58</v>
      </c>
      <c r="AL4" s="33" t="s">
        <v>59</v>
      </c>
      <c r="AM4" s="46"/>
      <c r="AN4" s="21"/>
      <c r="AO4" s="21"/>
    </row>
    <row r="5" spans="1:43" ht="11.5" customHeight="1" x14ac:dyDescent="0.2">
      <c r="A5" s="20"/>
      <c r="B5" s="21"/>
      <c r="C5" s="21"/>
      <c r="D5" s="22"/>
      <c r="E5" s="34"/>
      <c r="F5" s="47" t="s">
        <v>60</v>
      </c>
      <c r="G5" s="12" t="s">
        <v>170</v>
      </c>
      <c r="H5" s="12" t="s">
        <v>165</v>
      </c>
      <c r="I5" s="48" t="s">
        <v>164</v>
      </c>
      <c r="J5" s="12" t="s">
        <v>5</v>
      </c>
      <c r="K5" s="12" t="s">
        <v>170</v>
      </c>
      <c r="L5" s="12" t="s">
        <v>165</v>
      </c>
      <c r="M5" s="48" t="s">
        <v>164</v>
      </c>
      <c r="N5" s="12" t="s">
        <v>5</v>
      </c>
      <c r="O5" s="12" t="s">
        <v>170</v>
      </c>
      <c r="P5" s="12" t="s">
        <v>256</v>
      </c>
      <c r="Q5" s="48" t="s">
        <v>164</v>
      </c>
      <c r="R5" s="12" t="s">
        <v>5</v>
      </c>
      <c r="S5" s="23" t="s">
        <v>6</v>
      </c>
      <c r="T5" s="23" t="s">
        <v>7</v>
      </c>
      <c r="U5" s="23" t="s">
        <v>8</v>
      </c>
      <c r="V5" s="12" t="s">
        <v>29</v>
      </c>
      <c r="W5" s="49"/>
      <c r="X5" s="50"/>
      <c r="Y5" s="51"/>
      <c r="Z5" s="52"/>
      <c r="AA5" s="53"/>
      <c r="AB5" s="54"/>
      <c r="AC5" s="55"/>
      <c r="AD5" s="56"/>
      <c r="AE5" s="57"/>
      <c r="AF5" s="56"/>
      <c r="AG5" s="57"/>
      <c r="AH5" s="57"/>
      <c r="AI5" s="57"/>
      <c r="AJ5" s="57"/>
      <c r="AK5" s="46"/>
      <c r="AL5" s="46"/>
      <c r="AM5" s="46"/>
      <c r="AN5" s="21"/>
      <c r="AO5" s="21"/>
    </row>
    <row r="6" spans="1:43" ht="19.5" customHeight="1" x14ac:dyDescent="0.2">
      <c r="A6" s="20"/>
      <c r="B6" s="21"/>
      <c r="C6" s="21"/>
      <c r="D6" s="22"/>
      <c r="E6" s="34"/>
      <c r="F6" s="58"/>
      <c r="G6" s="59"/>
      <c r="H6" s="59"/>
      <c r="I6" s="60"/>
      <c r="J6" s="59"/>
      <c r="K6" s="59"/>
      <c r="L6" s="59"/>
      <c r="M6" s="60"/>
      <c r="N6" s="59"/>
      <c r="O6" s="59"/>
      <c r="P6" s="61"/>
      <c r="Q6" s="60"/>
      <c r="R6" s="59"/>
      <c r="S6" s="34"/>
      <c r="T6" s="34"/>
      <c r="U6" s="34"/>
      <c r="V6" s="59"/>
      <c r="W6" s="62" t="s">
        <v>356</v>
      </c>
      <c r="X6" s="62" t="s">
        <v>356</v>
      </c>
      <c r="Y6" s="63" t="s">
        <v>14</v>
      </c>
      <c r="Z6" s="64" t="s">
        <v>171</v>
      </c>
      <c r="AA6" s="65" t="s">
        <v>172</v>
      </c>
      <c r="AB6" s="48" t="s">
        <v>173</v>
      </c>
      <c r="AC6" s="66" t="s">
        <v>174</v>
      </c>
      <c r="AD6" s="33" t="s">
        <v>9</v>
      </c>
      <c r="AE6" s="33" t="s">
        <v>10</v>
      </c>
      <c r="AF6" s="33" t="s">
        <v>11</v>
      </c>
      <c r="AG6" s="33" t="s">
        <v>12</v>
      </c>
      <c r="AH6" s="33" t="s">
        <v>34</v>
      </c>
      <c r="AI6" s="33" t="s">
        <v>35</v>
      </c>
      <c r="AJ6" s="33" t="s">
        <v>13</v>
      </c>
      <c r="AK6" s="46"/>
      <c r="AL6" s="46"/>
      <c r="AM6" s="46"/>
      <c r="AN6" s="21"/>
      <c r="AO6" s="21"/>
    </row>
    <row r="7" spans="1:43" ht="13.5" customHeight="1" x14ac:dyDescent="0.2">
      <c r="A7" s="20"/>
      <c r="B7" s="21"/>
      <c r="C7" s="21"/>
      <c r="D7" s="22"/>
      <c r="E7" s="34"/>
      <c r="F7" s="58"/>
      <c r="G7" s="59"/>
      <c r="H7" s="59"/>
      <c r="I7" s="60"/>
      <c r="J7" s="59"/>
      <c r="K7" s="59"/>
      <c r="L7" s="59"/>
      <c r="M7" s="60"/>
      <c r="N7" s="59"/>
      <c r="O7" s="59"/>
      <c r="P7" s="61"/>
      <c r="Q7" s="60"/>
      <c r="R7" s="59"/>
      <c r="S7" s="34"/>
      <c r="T7" s="34"/>
      <c r="U7" s="34"/>
      <c r="V7" s="59"/>
      <c r="W7" s="62"/>
      <c r="X7" s="62"/>
      <c r="Y7" s="67" t="s">
        <v>182</v>
      </c>
      <c r="Z7" s="68"/>
      <c r="AA7" s="69"/>
      <c r="AB7" s="60"/>
      <c r="AC7" s="70"/>
      <c r="AD7" s="46"/>
      <c r="AE7" s="46"/>
      <c r="AF7" s="46"/>
      <c r="AG7" s="46"/>
      <c r="AH7" s="46"/>
      <c r="AI7" s="46"/>
      <c r="AJ7" s="46"/>
      <c r="AK7" s="46"/>
      <c r="AL7" s="46"/>
      <c r="AM7" s="46"/>
      <c r="AN7" s="21"/>
      <c r="AO7" s="21"/>
    </row>
    <row r="8" spans="1:43" ht="18" customHeight="1" x14ac:dyDescent="0.2">
      <c r="A8" s="20"/>
      <c r="B8" s="21"/>
      <c r="C8" s="21"/>
      <c r="D8" s="22"/>
      <c r="E8" s="34"/>
      <c r="F8" s="58"/>
      <c r="G8" s="59"/>
      <c r="H8" s="59"/>
      <c r="I8" s="60"/>
      <c r="J8" s="59"/>
      <c r="K8" s="59"/>
      <c r="L8" s="59"/>
      <c r="M8" s="60"/>
      <c r="N8" s="59"/>
      <c r="O8" s="59"/>
      <c r="P8" s="59" t="s">
        <v>534</v>
      </c>
      <c r="Q8" s="60"/>
      <c r="R8" s="59"/>
      <c r="S8" s="34"/>
      <c r="T8" s="34"/>
      <c r="U8" s="34"/>
      <c r="V8" s="59"/>
      <c r="W8" s="62"/>
      <c r="X8" s="62"/>
      <c r="Y8" s="67" t="s">
        <v>183</v>
      </c>
      <c r="Z8" s="68"/>
      <c r="AA8" s="69"/>
      <c r="AB8" s="60"/>
      <c r="AC8" s="70"/>
      <c r="AD8" s="46"/>
      <c r="AE8" s="46"/>
      <c r="AF8" s="46"/>
      <c r="AG8" s="46"/>
      <c r="AH8" s="46"/>
      <c r="AI8" s="46"/>
      <c r="AJ8" s="46"/>
      <c r="AK8" s="46"/>
      <c r="AL8" s="46"/>
      <c r="AM8" s="46"/>
      <c r="AN8" s="21"/>
      <c r="AO8" s="21"/>
    </row>
    <row r="9" spans="1:43" ht="15.5" customHeight="1" x14ac:dyDescent="0.2">
      <c r="A9" s="20"/>
      <c r="B9" s="21"/>
      <c r="C9" s="21"/>
      <c r="D9" s="71"/>
      <c r="E9" s="34"/>
      <c r="F9" s="72"/>
      <c r="G9" s="73"/>
      <c r="H9" s="73"/>
      <c r="I9" s="74"/>
      <c r="J9" s="73"/>
      <c r="K9" s="73"/>
      <c r="L9" s="73"/>
      <c r="M9" s="74"/>
      <c r="N9" s="73"/>
      <c r="O9" s="73"/>
      <c r="P9" s="73"/>
      <c r="Q9" s="74"/>
      <c r="R9" s="73"/>
      <c r="S9" s="34"/>
      <c r="T9" s="34"/>
      <c r="U9" s="34"/>
      <c r="V9" s="73"/>
      <c r="W9" s="75"/>
      <c r="X9" s="75"/>
      <c r="Y9" s="76"/>
      <c r="Z9" s="77"/>
      <c r="AA9" s="78"/>
      <c r="AB9" s="74"/>
      <c r="AC9" s="79"/>
      <c r="AD9" s="46"/>
      <c r="AE9" s="46"/>
      <c r="AF9" s="46"/>
      <c r="AG9" s="46"/>
      <c r="AH9" s="46"/>
      <c r="AI9" s="46"/>
      <c r="AJ9" s="46"/>
      <c r="AK9" s="46"/>
      <c r="AL9" s="46"/>
      <c r="AM9" s="46"/>
      <c r="AN9" s="21"/>
      <c r="AO9" s="21"/>
    </row>
    <row r="10" spans="1:43" ht="63" customHeight="1" x14ac:dyDescent="0.2">
      <c r="A10" s="80"/>
      <c r="B10" s="81"/>
      <c r="C10" s="81"/>
      <c r="D10" s="82"/>
      <c r="E10" s="82"/>
      <c r="F10" s="81"/>
      <c r="G10" s="83" t="s">
        <v>366</v>
      </c>
      <c r="H10" s="84"/>
      <c r="I10" s="84"/>
      <c r="J10" s="85"/>
      <c r="K10" s="83" t="s">
        <v>366</v>
      </c>
      <c r="L10" s="84"/>
      <c r="M10" s="84"/>
      <c r="N10" s="85"/>
      <c r="O10" s="86" t="s">
        <v>366</v>
      </c>
      <c r="P10" s="87"/>
      <c r="Q10" s="87"/>
      <c r="R10" s="87"/>
      <c r="S10" s="86" t="s">
        <v>365</v>
      </c>
      <c r="T10" s="87"/>
      <c r="U10" s="87"/>
      <c r="V10" s="87"/>
      <c r="W10" s="88"/>
      <c r="X10" s="88"/>
      <c r="Y10" s="89"/>
      <c r="Z10" s="90"/>
      <c r="AA10" s="90"/>
      <c r="AB10" s="90"/>
      <c r="AC10" s="90"/>
      <c r="AD10" s="81"/>
      <c r="AE10" s="81"/>
      <c r="AF10" s="81"/>
      <c r="AG10" s="81"/>
      <c r="AH10" s="81"/>
      <c r="AI10" s="81"/>
      <c r="AJ10" s="81"/>
      <c r="AK10" s="81"/>
      <c r="AL10" s="81"/>
      <c r="AM10" s="81"/>
      <c r="AN10" s="81"/>
      <c r="AO10" s="81"/>
    </row>
    <row r="11" spans="1:43" s="100" customFormat="1" ht="44.5" customHeight="1" x14ac:dyDescent="0.2">
      <c r="A11" s="91"/>
      <c r="B11" s="92" t="str">
        <f>IF(ｼｰﾄ0!C3="","",ｼｰﾄ0!C3)</f>
        <v>三重県</v>
      </c>
      <c r="C11" s="92" t="str">
        <f>IF(ｼｰﾄ0!C4="","",ｼｰﾄ0!C4)</f>
        <v>濃尾平野（北勢）</v>
      </c>
      <c r="D11" s="92" t="str">
        <f>IF(OR(ｼｰﾄ1!D23&lt;&gt;"",ｼｰﾄ1!E23&lt;&gt;"",ｼｰﾄ1!F23&lt;&gt;""),"○","")</f>
        <v>○</v>
      </c>
      <c r="E11" s="93">
        <f>IF(ｼｰﾄ3!C68&lt;&gt;"",ｼｰﾄ3!C68,"")</f>
        <v>120</v>
      </c>
      <c r="F11" s="93">
        <f>IF(ｼｰﾄ3!D68&lt;&gt;"",ｼｰﾄ3!D68,"")</f>
        <v>55</v>
      </c>
      <c r="G11" s="94">
        <f>IF(ｼｰﾄ1!D11&lt;&gt;"",ｼｰﾄ1!D11,"")</f>
        <v>163.26</v>
      </c>
      <c r="H11" s="95" t="str">
        <f>IF(ｼｰﾄ1!D9&lt;&gt;"",ｼｰﾄ1!D9,"")</f>
        <v>S36～R4</v>
      </c>
      <c r="I11" s="95" t="str">
        <f>IF(ｼｰﾄ1!D5&lt;&gt;"",ｼｰﾄ1!D5,"")</f>
        <v>C35-16</v>
      </c>
      <c r="J11" s="95" t="str">
        <f>IF(ｼｰﾄ1!D6&lt;&gt;"",ｼｰﾄ1!D6,"")</f>
        <v>三重県桑名市長島町白鶏715</v>
      </c>
      <c r="K11" s="94">
        <f>IF(ｼｰﾄ1!E12&lt;&gt;"",ｼｰﾄ1!E12,"")</f>
        <v>7.02</v>
      </c>
      <c r="L11" s="95" t="str">
        <f>IF(ｼｰﾄ1!E9&lt;&gt;"",ｼｰﾄ1!E9,"")</f>
        <v>H30～R4</v>
      </c>
      <c r="M11" s="95" t="str">
        <f>IF(ｼｰﾄ1!E5&lt;&gt;"",ｼｰﾄ1!E5,"")</f>
        <v>HR12-1</v>
      </c>
      <c r="N11" s="95" t="str">
        <f>IF(ｼｰﾄ1!E6&lt;&gt;"",ｼｰﾄ1!E6,"")</f>
        <v>三重県桑名市多度町中須</v>
      </c>
      <c r="O11" s="94">
        <f>IF(ｼｰﾄ1!F13&lt;&gt;"",ｼｰﾄ1!F13,"")</f>
        <v>0.91</v>
      </c>
      <c r="P11" s="95" t="str">
        <f>IF(ｼｰﾄ1!F9&lt;&gt;"",ｼｰﾄ1!F9,"")</f>
        <v>S47～R4</v>
      </c>
      <c r="Q11" s="95" t="str">
        <f>IF(ｼｰﾄ1!F5&lt;&gt;"",ｼｰﾄ1!F5,"")</f>
        <v>Y23</v>
      </c>
      <c r="R11" s="95" t="str">
        <f>IF(ｼｰﾄ1!F6&lt;&gt;"",ｼｰﾄ1!F6,"")</f>
        <v>三重県四日市市千歳町</v>
      </c>
      <c r="S11" s="95" t="str">
        <f>IF(ｼｰﾄ3!E68&lt;&gt;"",ｼｰﾄ3!E68,"")</f>
        <v>-</v>
      </c>
      <c r="T11" s="95" t="str">
        <f>IF(ｼｰﾄ3!F68&lt;&gt;"",ｼｰﾄ3!F68,"")</f>
        <v>-</v>
      </c>
      <c r="U11" s="95" t="str">
        <f>IF(ｼｰﾄ3!G68&lt;&gt;"",ｼｰﾄ3!G68,"")</f>
        <v>-</v>
      </c>
      <c r="V11" s="95" t="str">
        <f>IF(ｼｰﾄ3!H68&lt;&gt;"",ｼｰﾄ3!H68,"")</f>
        <v>-</v>
      </c>
      <c r="W11" s="96"/>
      <c r="X11" s="96"/>
      <c r="Y11" s="96" t="str">
        <f>IF(ｼｰﾄ3!I68&lt;&gt;"",ｼｰﾄ3!I68,"")</f>
        <v>■ ◆ □</v>
      </c>
      <c r="Z11" s="97">
        <f>IF(ｼｰﾄ5!D12&lt;&gt;"",ｼｰﾄ5!D12,"")</f>
        <v>186</v>
      </c>
      <c r="AA11" s="98">
        <f>IF(ｼｰﾄ5!D35="","",ｼｰﾄ5!D35)</f>
        <v>16</v>
      </c>
      <c r="AB11" s="98" t="str">
        <f>IF(ｼｰﾄ5!E35="","",ｼｰﾄ5!E35)</f>
        <v/>
      </c>
      <c r="AC11" s="98">
        <f>IF(ｼｰﾄ5!F35="","",ｼｰﾄ5!F35)</f>
        <v>5</v>
      </c>
      <c r="AD11" s="92" t="str">
        <f>IF(ｼｰﾄ4!C6="","",ｼｰﾄ4!C6)</f>
        <v/>
      </c>
      <c r="AE11" s="92" t="str">
        <f>IF(ｼｰﾄ4!D6="","",ｼｰﾄ4!D6)</f>
        <v>○</v>
      </c>
      <c r="AF11" s="92" t="str">
        <f>IF(ｼｰﾄ4!E6="","",ｼｰﾄ4!E6)</f>
        <v>○</v>
      </c>
      <c r="AG11" s="92" t="str">
        <f>IF(ｼｰﾄ4!F6="","",ｼｰﾄ4!F6)</f>
        <v>○</v>
      </c>
      <c r="AH11" s="92" t="str">
        <f>IF(ｼｰﾄ4!G6="","",ｼｰﾄ4!G6)</f>
        <v/>
      </c>
      <c r="AI11" s="92" t="str">
        <f>IF(ｼｰﾄ4!H6="","",ｼｰﾄ4!H6)</f>
        <v>○</v>
      </c>
      <c r="AJ11" s="92" t="str">
        <f>IF(ｼｰﾄ4!I6="","",ｼｰﾄ4!I6)</f>
        <v>○</v>
      </c>
      <c r="AK11" s="92" t="str">
        <f>IF(ｼｰﾄ4!J6="","",ｼｰﾄ4!J6)</f>
        <v>○</v>
      </c>
      <c r="AL11" s="92" t="str">
        <f>IF(ｼｰﾄ4!K6="","",ｼｰﾄ4!K6)</f>
        <v>○</v>
      </c>
      <c r="AM11" s="92" t="str">
        <f>IF(ｼｰﾄ4!L6="","",ｼｰﾄ4!L6)</f>
        <v>○</v>
      </c>
      <c r="AN11" s="92" t="str">
        <f>IF(ｼｰﾄ0!C4="","",ｼｰﾄ0!C4)</f>
        <v>濃尾平野（北勢）</v>
      </c>
      <c r="AO11" s="92" t="str">
        <f>IF(ｼｰﾄ0!C3="","",ｼｰﾄ0!C3)</f>
        <v>三重県</v>
      </c>
      <c r="AP11" s="99"/>
      <c r="AQ11" s="99"/>
    </row>
    <row r="12" spans="1:43" x14ac:dyDescent="0.2">
      <c r="F12" s="101"/>
      <c r="G12" s="101"/>
      <c r="H12" s="101"/>
      <c r="I12" s="101"/>
      <c r="J12" s="101"/>
      <c r="K12" s="101"/>
      <c r="L12" s="101"/>
      <c r="M12" s="101"/>
      <c r="N12" s="101"/>
      <c r="O12" s="101"/>
      <c r="P12" s="101"/>
      <c r="Q12" s="101"/>
      <c r="R12" s="101"/>
      <c r="S12" s="102"/>
      <c r="T12" s="102"/>
      <c r="U12" s="102"/>
      <c r="V12" s="102"/>
      <c r="W12" s="102"/>
      <c r="X12" s="102"/>
      <c r="Y12" s="102"/>
    </row>
    <row r="13" spans="1:43" ht="19" x14ac:dyDescent="0.2">
      <c r="B13" s="103"/>
      <c r="E13" s="104"/>
      <c r="F13" s="104"/>
      <c r="G13" s="104"/>
      <c r="H13" s="104"/>
      <c r="I13" s="104"/>
      <c r="J13" s="104"/>
      <c r="K13" s="104"/>
      <c r="L13" s="104"/>
      <c r="M13" s="104"/>
      <c r="N13" s="104"/>
      <c r="O13" s="104"/>
      <c r="P13" s="104"/>
      <c r="Q13" s="104"/>
      <c r="R13" s="104"/>
      <c r="S13" s="101"/>
      <c r="T13" s="101"/>
      <c r="U13" s="101"/>
      <c r="V13" s="101"/>
      <c r="W13" s="101"/>
      <c r="X13" s="101"/>
      <c r="Y13" s="101"/>
    </row>
    <row r="14" spans="1:43" s="105" customFormat="1" ht="19" x14ac:dyDescent="0.2">
      <c r="D14" s="100"/>
      <c r="K14" s="103"/>
      <c r="L14" s="103"/>
      <c r="M14" s="103"/>
      <c r="N14" s="103"/>
      <c r="O14" s="103"/>
      <c r="P14" s="103"/>
      <c r="Q14" s="103"/>
      <c r="R14" s="106"/>
      <c r="S14" s="106"/>
      <c r="AE14" s="106"/>
      <c r="AF14" s="106"/>
    </row>
    <row r="15" spans="1:43" s="105" customFormat="1" ht="32" x14ac:dyDescent="0.2">
      <c r="D15" s="100"/>
      <c r="G15" s="106"/>
      <c r="H15" s="106"/>
      <c r="I15" s="106"/>
      <c r="J15" s="106"/>
      <c r="K15" s="106"/>
      <c r="L15" s="106"/>
      <c r="M15" s="106"/>
      <c r="N15" s="106"/>
      <c r="O15" s="106"/>
      <c r="P15" s="106"/>
      <c r="Q15" s="106"/>
      <c r="AE15" s="107" t="s">
        <v>15</v>
      </c>
      <c r="AF15" s="106"/>
    </row>
    <row r="16" spans="1:43" s="105" customFormat="1" x14ac:dyDescent="0.2">
      <c r="D16" s="100"/>
      <c r="G16" s="106"/>
      <c r="H16" s="106"/>
      <c r="I16" s="106"/>
      <c r="J16" s="106"/>
      <c r="K16" s="106"/>
      <c r="L16" s="106"/>
      <c r="M16" s="106"/>
      <c r="N16" s="106"/>
      <c r="O16" s="106"/>
      <c r="P16" s="106"/>
      <c r="Q16" s="106"/>
    </row>
    <row r="17" spans="4:19" s="105" customFormat="1" x14ac:dyDescent="0.2">
      <c r="D17" s="100"/>
    </row>
    <row r="18" spans="4:19" s="105" customFormat="1" x14ac:dyDescent="0.2">
      <c r="D18" s="100"/>
    </row>
    <row r="19" spans="4:19" s="105" customFormat="1" x14ac:dyDescent="0.2">
      <c r="D19" s="100"/>
    </row>
    <row r="20" spans="4:19" s="105" customFormat="1" ht="32.5" customHeight="1" x14ac:dyDescent="0.2">
      <c r="D20" s="100"/>
    </row>
    <row r="21" spans="4:19" s="105" customFormat="1" x14ac:dyDescent="0.2">
      <c r="D21" s="100"/>
    </row>
    <row r="22" spans="4:19" s="105" customFormat="1" x14ac:dyDescent="0.2">
      <c r="D22" s="100"/>
    </row>
    <row r="23" spans="4:19" s="105" customFormat="1" x14ac:dyDescent="0.2">
      <c r="D23" s="100"/>
    </row>
    <row r="24" spans="4:19" s="105" customFormat="1" x14ac:dyDescent="0.2">
      <c r="D24" s="100"/>
    </row>
    <row r="25" spans="4:19" s="105" customFormat="1" x14ac:dyDescent="0.2">
      <c r="D25" s="100"/>
    </row>
    <row r="26" spans="4:19" s="105" customFormat="1" x14ac:dyDescent="0.2">
      <c r="D26" s="100"/>
    </row>
    <row r="27" spans="4:19" s="105" customFormat="1" x14ac:dyDescent="0.2">
      <c r="D27" s="100"/>
    </row>
    <row r="32" spans="4:19" ht="19" x14ac:dyDescent="0.2">
      <c r="F32" s="104"/>
      <c r="G32" s="104"/>
      <c r="H32" s="104"/>
      <c r="I32" s="104"/>
      <c r="J32" s="104"/>
      <c r="K32" s="101"/>
      <c r="L32" s="101"/>
      <c r="M32" s="101"/>
      <c r="N32" s="101"/>
      <c r="O32" s="101"/>
      <c r="P32" s="101"/>
      <c r="Q32" s="101"/>
      <c r="R32" s="101"/>
      <c r="S32" s="101"/>
    </row>
    <row r="33" spans="6:19" ht="19" x14ac:dyDescent="0.2">
      <c r="F33" s="108"/>
      <c r="G33" s="108"/>
      <c r="H33" s="108"/>
      <c r="I33" s="108"/>
      <c r="J33" s="108"/>
      <c r="K33" s="108"/>
      <c r="L33" s="108"/>
      <c r="M33" s="108"/>
      <c r="N33" s="108"/>
      <c r="O33" s="108"/>
      <c r="P33" s="108"/>
      <c r="Q33" s="108"/>
      <c r="R33" s="108"/>
      <c r="S33" s="101"/>
    </row>
    <row r="34" spans="6:19" ht="19" x14ac:dyDescent="0.2">
      <c r="F34" s="108"/>
      <c r="G34" s="108"/>
      <c r="H34" s="108"/>
      <c r="I34" s="108"/>
      <c r="J34" s="108"/>
      <c r="K34" s="108"/>
      <c r="L34" s="108"/>
      <c r="M34" s="108"/>
      <c r="N34" s="108"/>
      <c r="O34" s="108"/>
      <c r="P34" s="108"/>
      <c r="Q34" s="108"/>
      <c r="R34" s="108"/>
      <c r="S34" s="101"/>
    </row>
    <row r="35" spans="6:19" ht="19" x14ac:dyDescent="0.2">
      <c r="F35" s="109"/>
      <c r="G35" s="109"/>
      <c r="H35" s="109"/>
      <c r="I35" s="109"/>
      <c r="J35" s="109"/>
      <c r="K35" s="109"/>
      <c r="L35" s="109"/>
      <c r="M35" s="109"/>
      <c r="N35" s="109"/>
      <c r="O35" s="109"/>
      <c r="P35" s="109"/>
      <c r="Q35" s="109"/>
      <c r="R35" s="109"/>
      <c r="S35" s="101"/>
    </row>
    <row r="36" spans="6:19" ht="19" x14ac:dyDescent="0.2">
      <c r="F36" s="109"/>
      <c r="G36" s="109"/>
      <c r="H36" s="109"/>
      <c r="I36" s="109"/>
      <c r="J36" s="109"/>
      <c r="K36" s="109"/>
      <c r="L36" s="109"/>
      <c r="M36" s="109"/>
      <c r="N36" s="109"/>
      <c r="O36" s="109"/>
      <c r="P36" s="109"/>
      <c r="Q36" s="109"/>
      <c r="R36" s="109"/>
      <c r="S36" s="101"/>
    </row>
    <row r="37" spans="6:19" ht="19" x14ac:dyDescent="0.2">
      <c r="F37" s="108"/>
      <c r="G37" s="108"/>
      <c r="H37" s="108"/>
      <c r="I37" s="108"/>
      <c r="J37" s="108"/>
      <c r="K37" s="108"/>
      <c r="L37" s="108"/>
      <c r="M37" s="108"/>
      <c r="N37" s="108"/>
      <c r="O37" s="108"/>
      <c r="P37" s="108"/>
      <c r="Q37" s="108"/>
      <c r="R37" s="108"/>
      <c r="S37" s="108"/>
    </row>
    <row r="52" spans="29:29" x14ac:dyDescent="0.2">
      <c r="AC52" s="1" t="s">
        <v>324</v>
      </c>
    </row>
  </sheetData>
  <mergeCells count="58">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A2:A10"/>
    <mergeCell ref="D2:D9"/>
    <mergeCell ref="G3:J4"/>
    <mergeCell ref="K3:N4"/>
    <mergeCell ref="H5:H9"/>
    <mergeCell ref="B2:B9"/>
    <mergeCell ref="C2:C9"/>
    <mergeCell ref="J5:J9"/>
    <mergeCell ref="L5:L9"/>
    <mergeCell ref="M5:M9"/>
    <mergeCell ref="O5:O9"/>
    <mergeCell ref="T5:T9"/>
    <mergeCell ref="Z3:Z5"/>
    <mergeCell ref="Q5:Q9"/>
    <mergeCell ref="AA3:AC5"/>
    <mergeCell ref="AC6:AC9"/>
    <mergeCell ref="Z6:Z9"/>
    <mergeCell ref="W3:W4"/>
    <mergeCell ref="X3:X4"/>
    <mergeCell ref="W6:W9"/>
    <mergeCell ref="X6:X9"/>
    <mergeCell ref="AK4:AK9"/>
    <mergeCell ref="AD3:AJ3"/>
    <mergeCell ref="AH6:AH9"/>
    <mergeCell ref="V5:V9"/>
    <mergeCell ref="AB6:AB9"/>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209550</xdr:colOff>
                    <xdr:row>16</xdr:row>
                    <xdr:rowOff>209550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558800</xdr:colOff>
                    <xdr:row>12</xdr:row>
                    <xdr:rowOff>234950</xdr:rowOff>
                  </from>
                  <to>
                    <xdr:col>4</xdr:col>
                    <xdr:colOff>317500</xdr:colOff>
                    <xdr:row>16</xdr:row>
                    <xdr:rowOff>209550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25400</xdr:colOff>
                    <xdr:row>13</xdr:row>
                    <xdr:rowOff>0</xdr:rowOff>
                  </from>
                  <to>
                    <xdr:col>17</xdr:col>
                    <xdr:colOff>203200</xdr:colOff>
                    <xdr:row>16</xdr:row>
                    <xdr:rowOff>215900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285750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476250</xdr:colOff>
                    <xdr:row>17</xdr:row>
                    <xdr:rowOff>209550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285750</xdr:colOff>
                    <xdr:row>18</xdr:row>
                    <xdr:rowOff>19050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552450</xdr:colOff>
                    <xdr:row>18</xdr:row>
                    <xdr:rowOff>12700</xdr:rowOff>
                  </from>
                  <to>
                    <xdr:col>17</xdr:col>
                    <xdr:colOff>209550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234950</xdr:rowOff>
                  </from>
                  <to>
                    <xdr:col>8</xdr:col>
                    <xdr:colOff>19050</xdr:colOff>
                    <xdr:row>16</xdr:row>
                    <xdr:rowOff>209550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E4967-E999-4B9D-BF61-CFE88FC0CFEE}">
  <sheetPr codeName="Sheet54">
    <tabColor theme="0"/>
    <pageSetUpPr fitToPage="1"/>
  </sheetPr>
  <dimension ref="A1:G56"/>
  <sheetViews>
    <sheetView topLeftCell="B1" zoomScale="70" zoomScaleNormal="70" workbookViewId="0">
      <selection activeCell="L22" sqref="L22"/>
    </sheetView>
  </sheetViews>
  <sheetFormatPr defaultRowHeight="16" outlineLevelRow="1" outlineLevelCol="1" x14ac:dyDescent="0.2"/>
  <cols>
    <col min="1" max="1" width="8.6328125" style="397" hidden="1" customWidth="1"/>
    <col min="2" max="2" width="66.1796875" style="397" customWidth="1"/>
    <col min="3" max="3" width="5.90625" style="397" customWidth="1"/>
    <col min="4" max="4" width="7" style="397" hidden="1" customWidth="1" outlineLevel="1"/>
    <col min="5" max="5" width="7.90625" style="409" hidden="1" customWidth="1" outlineLevel="1"/>
    <col min="6" max="6" width="53.90625" style="397" hidden="1" customWidth="1" outlineLevel="1"/>
    <col min="7" max="7" width="8.7265625" style="397" collapsed="1"/>
    <col min="8" max="16384" width="8.7265625" style="397"/>
  </cols>
  <sheetData>
    <row r="1" spans="1:6" ht="24.75" customHeight="1" x14ac:dyDescent="0.2">
      <c r="A1" s="392" t="s">
        <v>474</v>
      </c>
      <c r="B1" s="392"/>
      <c r="C1" s="393"/>
      <c r="D1" s="394" t="s">
        <v>273</v>
      </c>
      <c r="E1" s="395"/>
      <c r="F1" s="396"/>
    </row>
    <row r="2" spans="1:6" ht="15" hidden="1" customHeight="1" outlineLevel="1" x14ac:dyDescent="0.2">
      <c r="A2" s="398" t="s">
        <v>285</v>
      </c>
      <c r="B2" s="399"/>
      <c r="D2" s="400" t="s">
        <v>159</v>
      </c>
      <c r="E2" s="401"/>
      <c r="F2" s="401"/>
    </row>
    <row r="3" spans="1:6" ht="13.25" hidden="1" customHeight="1" outlineLevel="1" x14ac:dyDescent="0.2">
      <c r="A3" s="402" t="s">
        <v>286</v>
      </c>
      <c r="B3" s="403" t="s">
        <v>303</v>
      </c>
      <c r="D3" s="404"/>
      <c r="E3" s="405"/>
      <c r="F3" s="401"/>
    </row>
    <row r="4" spans="1:6" hidden="1" outlineLevel="1" x14ac:dyDescent="0.2">
      <c r="A4" s="402" t="s">
        <v>287</v>
      </c>
      <c r="B4" s="400" t="s">
        <v>539</v>
      </c>
      <c r="D4" s="404"/>
      <c r="E4" s="406" t="s">
        <v>81</v>
      </c>
      <c r="F4" s="407" t="s">
        <v>221</v>
      </c>
    </row>
    <row r="5" spans="1:6" hidden="1" outlineLevel="1" x14ac:dyDescent="0.2">
      <c r="A5" s="402" t="s">
        <v>288</v>
      </c>
      <c r="B5" s="400" t="s">
        <v>245</v>
      </c>
      <c r="D5" s="404"/>
      <c r="E5" s="406" t="s">
        <v>82</v>
      </c>
      <c r="F5" s="407" t="s">
        <v>222</v>
      </c>
    </row>
    <row r="6" spans="1:6" hidden="1" outlineLevel="1" x14ac:dyDescent="0.2">
      <c r="A6" s="402" t="s">
        <v>289</v>
      </c>
      <c r="B6" s="400" t="s">
        <v>302</v>
      </c>
      <c r="D6" s="404"/>
      <c r="E6" s="406" t="s">
        <v>83</v>
      </c>
      <c r="F6" s="407" t="s">
        <v>84</v>
      </c>
    </row>
    <row r="7" spans="1:6" hidden="1" outlineLevel="1" x14ac:dyDescent="0.2">
      <c r="A7" s="402" t="s">
        <v>290</v>
      </c>
      <c r="B7" s="400" t="s">
        <v>86</v>
      </c>
      <c r="D7" s="404"/>
      <c r="E7" s="406" t="s">
        <v>85</v>
      </c>
      <c r="F7" s="407" t="s">
        <v>86</v>
      </c>
    </row>
    <row r="8" spans="1:6" hidden="1" outlineLevel="1" x14ac:dyDescent="0.2">
      <c r="A8" s="402" t="s">
        <v>540</v>
      </c>
      <c r="B8" s="400" t="s">
        <v>283</v>
      </c>
      <c r="D8" s="404"/>
      <c r="E8" s="406" t="s">
        <v>87</v>
      </c>
      <c r="F8" s="407" t="s">
        <v>88</v>
      </c>
    </row>
    <row r="9" spans="1:6" hidden="1" outlineLevel="1" x14ac:dyDescent="0.2">
      <c r="A9" s="402" t="s">
        <v>541</v>
      </c>
      <c r="B9" s="400" t="s">
        <v>137</v>
      </c>
      <c r="D9" s="404"/>
      <c r="E9" s="406" t="s">
        <v>119</v>
      </c>
      <c r="F9" s="407" t="s">
        <v>120</v>
      </c>
    </row>
    <row r="10" spans="1:6" hidden="1" outlineLevel="1" x14ac:dyDescent="0.2">
      <c r="A10" s="402" t="s">
        <v>293</v>
      </c>
      <c r="B10" s="400" t="s">
        <v>542</v>
      </c>
      <c r="D10" s="404"/>
      <c r="E10" s="406"/>
      <c r="F10" s="407"/>
    </row>
    <row r="11" spans="1:6" hidden="1" outlineLevel="1" x14ac:dyDescent="0.2">
      <c r="D11" s="404"/>
      <c r="E11" s="406" t="s">
        <v>123</v>
      </c>
      <c r="F11" s="407" t="s">
        <v>217</v>
      </c>
    </row>
    <row r="12" spans="1:6" collapsed="1" x14ac:dyDescent="0.2">
      <c r="A12" s="404" t="s">
        <v>284</v>
      </c>
      <c r="B12" s="401"/>
      <c r="D12" s="404" t="s">
        <v>160</v>
      </c>
      <c r="E12" s="406"/>
      <c r="F12" s="401"/>
    </row>
    <row r="13" spans="1:6" x14ac:dyDescent="0.2">
      <c r="A13" s="402" t="s">
        <v>292</v>
      </c>
      <c r="B13" s="400" t="s">
        <v>118</v>
      </c>
      <c r="D13" s="404"/>
      <c r="E13" s="406" t="s">
        <v>89</v>
      </c>
      <c r="F13" s="407" t="s">
        <v>90</v>
      </c>
    </row>
    <row r="14" spans="1:6" x14ac:dyDescent="0.2">
      <c r="A14" s="402" t="s">
        <v>293</v>
      </c>
      <c r="B14" s="400" t="s">
        <v>120</v>
      </c>
      <c r="D14" s="404"/>
      <c r="E14" s="406" t="s">
        <v>91</v>
      </c>
      <c r="F14" s="407" t="s">
        <v>92</v>
      </c>
    </row>
    <row r="15" spans="1:6" x14ac:dyDescent="0.2">
      <c r="A15" s="402" t="s">
        <v>294</v>
      </c>
      <c r="B15" s="400" t="s">
        <v>121</v>
      </c>
      <c r="D15" s="404"/>
      <c r="E15" s="406" t="s">
        <v>93</v>
      </c>
      <c r="F15" s="407" t="s">
        <v>94</v>
      </c>
    </row>
    <row r="16" spans="1:6" x14ac:dyDescent="0.2">
      <c r="A16" s="402" t="s">
        <v>295</v>
      </c>
      <c r="B16" s="400" t="s">
        <v>122</v>
      </c>
      <c r="D16" s="404"/>
      <c r="E16" s="406" t="s">
        <v>95</v>
      </c>
      <c r="F16" s="407" t="s">
        <v>96</v>
      </c>
    </row>
    <row r="17" spans="1:6" x14ac:dyDescent="0.2">
      <c r="A17" s="402" t="s">
        <v>296</v>
      </c>
      <c r="B17" s="400" t="s">
        <v>246</v>
      </c>
      <c r="D17" s="404"/>
      <c r="E17" s="406" t="s">
        <v>97</v>
      </c>
      <c r="F17" s="407" t="s">
        <v>98</v>
      </c>
    </row>
    <row r="18" spans="1:6" x14ac:dyDescent="0.2">
      <c r="A18" s="402" t="s">
        <v>297</v>
      </c>
      <c r="B18" s="400" t="s">
        <v>247</v>
      </c>
      <c r="D18" s="404"/>
      <c r="E18" s="406" t="s">
        <v>99</v>
      </c>
      <c r="F18" s="407" t="s">
        <v>100</v>
      </c>
    </row>
    <row r="19" spans="1:6" x14ac:dyDescent="0.2">
      <c r="A19" s="402" t="s">
        <v>298</v>
      </c>
      <c r="B19" s="400" t="s">
        <v>248</v>
      </c>
      <c r="D19" s="404" t="s">
        <v>161</v>
      </c>
      <c r="E19" s="406"/>
      <c r="F19" s="401"/>
    </row>
    <row r="20" spans="1:6" x14ac:dyDescent="0.2">
      <c r="A20" s="402" t="s">
        <v>299</v>
      </c>
      <c r="B20" s="400" t="s">
        <v>249</v>
      </c>
      <c r="D20" s="404"/>
      <c r="E20" s="406" t="s">
        <v>101</v>
      </c>
      <c r="F20" s="407" t="s">
        <v>102</v>
      </c>
    </row>
    <row r="21" spans="1:6" x14ac:dyDescent="0.2">
      <c r="A21" s="402" t="s">
        <v>300</v>
      </c>
      <c r="B21" s="400" t="s">
        <v>223</v>
      </c>
      <c r="D21" s="404"/>
      <c r="E21" s="406" t="s">
        <v>103</v>
      </c>
      <c r="F21" s="407" t="s">
        <v>104</v>
      </c>
    </row>
    <row r="22" spans="1:6" x14ac:dyDescent="0.2">
      <c r="A22" s="402" t="s">
        <v>301</v>
      </c>
      <c r="B22" s="400" t="s">
        <v>224</v>
      </c>
      <c r="D22" s="404"/>
      <c r="E22" s="406" t="s">
        <v>105</v>
      </c>
      <c r="F22" s="407" t="s">
        <v>106</v>
      </c>
    </row>
    <row r="23" spans="1:6" x14ac:dyDescent="0.2">
      <c r="A23" s="402" t="s">
        <v>543</v>
      </c>
      <c r="B23" s="400" t="s">
        <v>250</v>
      </c>
      <c r="D23" s="404"/>
      <c r="E23" s="406" t="s">
        <v>107</v>
      </c>
      <c r="F23" s="407" t="s">
        <v>108</v>
      </c>
    </row>
    <row r="24" spans="1:6" x14ac:dyDescent="0.2">
      <c r="A24" s="402" t="s">
        <v>544</v>
      </c>
      <c r="B24" s="400" t="s">
        <v>251</v>
      </c>
      <c r="D24" s="404"/>
      <c r="E24" s="406" t="s">
        <v>109</v>
      </c>
      <c r="F24" s="407" t="s">
        <v>110</v>
      </c>
    </row>
    <row r="25" spans="1:6" x14ac:dyDescent="0.2">
      <c r="A25" s="402" t="s">
        <v>545</v>
      </c>
      <c r="B25" s="400" t="s">
        <v>252</v>
      </c>
      <c r="D25" s="404"/>
      <c r="E25" s="406" t="s">
        <v>111</v>
      </c>
      <c r="F25" s="407" t="s">
        <v>112</v>
      </c>
    </row>
    <row r="26" spans="1:6" x14ac:dyDescent="0.2">
      <c r="A26" s="402" t="s">
        <v>546</v>
      </c>
      <c r="B26" s="400" t="s">
        <v>253</v>
      </c>
      <c r="D26" s="404"/>
      <c r="E26" s="406" t="s">
        <v>113</v>
      </c>
      <c r="F26" s="407" t="s">
        <v>114</v>
      </c>
    </row>
    <row r="27" spans="1:6" x14ac:dyDescent="0.2">
      <c r="A27" s="402" t="s">
        <v>547</v>
      </c>
      <c r="B27" s="400" t="s">
        <v>254</v>
      </c>
      <c r="D27" s="404"/>
      <c r="E27" s="406" t="s">
        <v>115</v>
      </c>
      <c r="F27" s="407" t="s">
        <v>116</v>
      </c>
    </row>
    <row r="28" spans="1:6" x14ac:dyDescent="0.2">
      <c r="A28" s="402" t="s">
        <v>548</v>
      </c>
      <c r="B28" s="400" t="s">
        <v>255</v>
      </c>
      <c r="D28" s="404" t="s">
        <v>117</v>
      </c>
      <c r="E28" s="406"/>
      <c r="F28" s="401"/>
    </row>
    <row r="29" spans="1:6" x14ac:dyDescent="0.2">
      <c r="D29" s="404"/>
      <c r="E29" s="406" t="s">
        <v>124</v>
      </c>
      <c r="F29" s="407" t="s">
        <v>218</v>
      </c>
    </row>
    <row r="30" spans="1:6" x14ac:dyDescent="0.2">
      <c r="B30" s="408"/>
      <c r="D30" s="404"/>
      <c r="E30" s="406" t="s">
        <v>125</v>
      </c>
      <c r="F30" s="407" t="s">
        <v>219</v>
      </c>
    </row>
    <row r="31" spans="1:6" x14ac:dyDescent="0.2">
      <c r="B31" s="408"/>
      <c r="D31" s="404"/>
      <c r="E31" s="406" t="s">
        <v>126</v>
      </c>
      <c r="F31" s="407" t="s">
        <v>220</v>
      </c>
    </row>
    <row r="32" spans="1:6" x14ac:dyDescent="0.2">
      <c r="D32" s="404"/>
      <c r="E32" s="406" t="s">
        <v>127</v>
      </c>
      <c r="F32" s="407" t="s">
        <v>223</v>
      </c>
    </row>
    <row r="33" spans="4:6" x14ac:dyDescent="0.2">
      <c r="D33" s="404"/>
      <c r="E33" s="406" t="s">
        <v>128</v>
      </c>
      <c r="F33" s="407" t="s">
        <v>224</v>
      </c>
    </row>
    <row r="34" spans="4:6" x14ac:dyDescent="0.2">
      <c r="D34" s="404"/>
      <c r="E34" s="406" t="s">
        <v>129</v>
      </c>
      <c r="F34" s="407" t="s">
        <v>225</v>
      </c>
    </row>
    <row r="35" spans="4:6" x14ac:dyDescent="0.2">
      <c r="D35" s="404"/>
      <c r="E35" s="406" t="s">
        <v>130</v>
      </c>
      <c r="F35" s="407" t="s">
        <v>226</v>
      </c>
    </row>
    <row r="36" spans="4:6" x14ac:dyDescent="0.2">
      <c r="D36" s="404"/>
      <c r="E36" s="406" t="s">
        <v>131</v>
      </c>
      <c r="F36" s="407" t="s">
        <v>227</v>
      </c>
    </row>
    <row r="37" spans="4:6" x14ac:dyDescent="0.2">
      <c r="D37" s="404"/>
      <c r="E37" s="406" t="s">
        <v>132</v>
      </c>
      <c r="F37" s="407" t="s">
        <v>228</v>
      </c>
    </row>
    <row r="38" spans="4:6" x14ac:dyDescent="0.2">
      <c r="D38" s="404"/>
      <c r="E38" s="406" t="s">
        <v>133</v>
      </c>
      <c r="F38" s="407" t="s">
        <v>229</v>
      </c>
    </row>
    <row r="39" spans="4:6" x14ac:dyDescent="0.2">
      <c r="D39" s="404"/>
      <c r="E39" s="406" t="s">
        <v>134</v>
      </c>
      <c r="F39" s="407" t="s">
        <v>230</v>
      </c>
    </row>
    <row r="40" spans="4:6" x14ac:dyDescent="0.2">
      <c r="D40" s="404" t="s">
        <v>135</v>
      </c>
      <c r="E40" s="406"/>
      <c r="F40" s="401"/>
    </row>
    <row r="41" spans="4:6" x14ac:dyDescent="0.2">
      <c r="D41" s="404"/>
      <c r="E41" s="406" t="s">
        <v>136</v>
      </c>
      <c r="F41" s="407" t="s">
        <v>137</v>
      </c>
    </row>
    <row r="42" spans="4:6" x14ac:dyDescent="0.2">
      <c r="D42" s="404"/>
      <c r="E42" s="406" t="s">
        <v>138</v>
      </c>
      <c r="F42" s="407" t="s">
        <v>139</v>
      </c>
    </row>
    <row r="43" spans="4:6" x14ac:dyDescent="0.2">
      <c r="D43" s="404"/>
      <c r="E43" s="406" t="s">
        <v>140</v>
      </c>
      <c r="F43" s="407" t="s">
        <v>141</v>
      </c>
    </row>
    <row r="44" spans="4:6" x14ac:dyDescent="0.2">
      <c r="D44" s="404"/>
      <c r="E44" s="406" t="s">
        <v>142</v>
      </c>
      <c r="F44" s="407" t="s">
        <v>143</v>
      </c>
    </row>
    <row r="45" spans="4:6" x14ac:dyDescent="0.2">
      <c r="D45" s="404"/>
      <c r="E45" s="406" t="s">
        <v>144</v>
      </c>
      <c r="F45" s="407" t="s">
        <v>145</v>
      </c>
    </row>
    <row r="46" spans="4:6" x14ac:dyDescent="0.2">
      <c r="D46" s="404"/>
      <c r="E46" s="406" t="s">
        <v>146</v>
      </c>
      <c r="F46" s="407" t="s">
        <v>147</v>
      </c>
    </row>
    <row r="47" spans="4:6" x14ac:dyDescent="0.2">
      <c r="D47" s="404"/>
      <c r="E47" s="406" t="s">
        <v>148</v>
      </c>
      <c r="F47" s="407" t="s">
        <v>149</v>
      </c>
    </row>
    <row r="48" spans="4:6" x14ac:dyDescent="0.2">
      <c r="D48" s="404" t="s">
        <v>150</v>
      </c>
      <c r="E48" s="406"/>
      <c r="F48" s="401"/>
    </row>
    <row r="49" spans="4:6" ht="26.25" customHeight="1" x14ac:dyDescent="0.2">
      <c r="D49" s="404"/>
      <c r="E49" s="406" t="s">
        <v>151</v>
      </c>
      <c r="F49" s="407" t="s">
        <v>152</v>
      </c>
    </row>
    <row r="50" spans="4:6" x14ac:dyDescent="0.2">
      <c r="D50" s="404"/>
      <c r="E50" s="406" t="s">
        <v>153</v>
      </c>
      <c r="F50" s="407" t="s">
        <v>154</v>
      </c>
    </row>
    <row r="51" spans="4:6" x14ac:dyDescent="0.2">
      <c r="D51" s="404"/>
      <c r="E51" s="406" t="s">
        <v>155</v>
      </c>
      <c r="F51" s="407" t="s">
        <v>156</v>
      </c>
    </row>
    <row r="52" spans="4:6" x14ac:dyDescent="0.2">
      <c r="D52" s="404"/>
      <c r="E52" s="406" t="s">
        <v>162</v>
      </c>
      <c r="F52" s="407" t="s">
        <v>163</v>
      </c>
    </row>
    <row r="53" spans="4:6" x14ac:dyDescent="0.2">
      <c r="F53" s="410"/>
    </row>
    <row r="54" spans="4:6" x14ac:dyDescent="0.2">
      <c r="F54" s="397" t="s">
        <v>276</v>
      </c>
    </row>
    <row r="56" spans="4:6" x14ac:dyDescent="0.2">
      <c r="D56" s="397" t="s">
        <v>157</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2E14B-CF1A-4EA1-948C-D5029C6C16AE}">
  <sheetPr codeName="Sheet23">
    <tabColor theme="0"/>
    <pageSetUpPr fitToPage="1"/>
  </sheetPr>
  <dimension ref="A1:Q25"/>
  <sheetViews>
    <sheetView showGridLines="0" topLeftCell="B1" zoomScale="70" zoomScaleNormal="70" zoomScaleSheetLayoutView="100" workbookViewId="0">
      <selection activeCell="B21" sqref="B21"/>
    </sheetView>
  </sheetViews>
  <sheetFormatPr defaultColWidth="9" defaultRowHeight="16" outlineLevelCol="1" x14ac:dyDescent="0.2"/>
  <cols>
    <col min="1" max="1" width="8.6328125" style="411" hidden="1" customWidth="1" outlineLevel="1"/>
    <col min="2" max="2" width="8.6328125" style="411" customWidth="1" collapsed="1"/>
    <col min="3" max="3" width="9.1796875" style="411" bestFit="1" customWidth="1"/>
    <col min="4" max="4" width="18.26953125" style="411" bestFit="1" customWidth="1"/>
    <col min="5" max="5" width="13.7265625" style="411" customWidth="1"/>
    <col min="6" max="6" width="15.90625" style="411" customWidth="1"/>
    <col min="7" max="7" width="6.6328125" style="411" customWidth="1"/>
    <col min="8" max="8" width="8.1796875" style="411" customWidth="1"/>
    <col min="9" max="9" width="7.90625" style="411" customWidth="1"/>
    <col min="10" max="10" width="10.08984375" style="411" customWidth="1"/>
    <col min="11" max="15" width="8.6328125" style="411" customWidth="1"/>
    <col min="16" max="16" width="9.1796875" style="411" bestFit="1" customWidth="1"/>
    <col min="17" max="17" width="8.54296875" style="411" bestFit="1" customWidth="1"/>
    <col min="18" max="16384" width="9" style="411"/>
  </cols>
  <sheetData>
    <row r="1" spans="1:17" x14ac:dyDescent="0.2">
      <c r="A1" s="411">
        <f>IF(COUNTA(B5:Q9)&lt;&gt;0,1,2)</f>
        <v>1</v>
      </c>
      <c r="B1" s="412" t="s">
        <v>549</v>
      </c>
    </row>
    <row r="2" spans="1:17" x14ac:dyDescent="0.2">
      <c r="C2" s="413"/>
    </row>
    <row r="3" spans="1:17" x14ac:dyDescent="0.2">
      <c r="B3" s="414" t="s">
        <v>550</v>
      </c>
      <c r="C3" s="414" t="s">
        <v>551</v>
      </c>
      <c r="D3" s="414" t="s">
        <v>552</v>
      </c>
      <c r="E3" s="414" t="s">
        <v>553</v>
      </c>
      <c r="F3" s="414" t="s">
        <v>554</v>
      </c>
      <c r="G3" s="414"/>
      <c r="H3" s="414" t="s">
        <v>555</v>
      </c>
      <c r="I3" s="414"/>
      <c r="J3" s="414" t="s">
        <v>556</v>
      </c>
      <c r="K3" s="414"/>
      <c r="L3" s="414"/>
      <c r="M3" s="414" t="s">
        <v>557</v>
      </c>
      <c r="N3" s="414" t="s">
        <v>558</v>
      </c>
      <c r="O3" s="414" t="s">
        <v>559</v>
      </c>
      <c r="P3" s="414" t="s">
        <v>560</v>
      </c>
      <c r="Q3" s="414" t="s">
        <v>561</v>
      </c>
    </row>
    <row r="4" spans="1:17" ht="32" x14ac:dyDescent="0.2">
      <c r="B4" s="414"/>
      <c r="C4" s="414"/>
      <c r="D4" s="414"/>
      <c r="E4" s="414"/>
      <c r="F4" s="415" t="s">
        <v>562</v>
      </c>
      <c r="G4" s="415" t="s">
        <v>563</v>
      </c>
      <c r="H4" s="415" t="s">
        <v>562</v>
      </c>
      <c r="I4" s="415" t="s">
        <v>563</v>
      </c>
      <c r="J4" s="416" t="s">
        <v>564</v>
      </c>
      <c r="K4" s="416" t="s">
        <v>565</v>
      </c>
      <c r="L4" s="416" t="s">
        <v>566</v>
      </c>
      <c r="M4" s="414"/>
      <c r="N4" s="414"/>
      <c r="O4" s="414"/>
      <c r="P4" s="414"/>
      <c r="Q4" s="414"/>
    </row>
    <row r="5" spans="1:17" ht="52.5" customHeight="1" x14ac:dyDescent="0.2">
      <c r="B5" s="415" t="s">
        <v>567</v>
      </c>
      <c r="C5" s="417">
        <v>27050</v>
      </c>
      <c r="D5" s="415" t="s">
        <v>568</v>
      </c>
      <c r="E5" s="415" t="s">
        <v>569</v>
      </c>
      <c r="F5" s="415" t="s">
        <v>570</v>
      </c>
      <c r="G5" s="415" t="s">
        <v>571</v>
      </c>
      <c r="H5" s="415">
        <v>45.6</v>
      </c>
      <c r="I5" s="415" t="s">
        <v>572</v>
      </c>
      <c r="J5" s="415">
        <v>31.1</v>
      </c>
      <c r="K5" s="415">
        <v>18</v>
      </c>
      <c r="L5" s="415">
        <v>560</v>
      </c>
      <c r="M5" s="415" t="s">
        <v>573</v>
      </c>
      <c r="N5" s="415" t="s">
        <v>574</v>
      </c>
      <c r="O5" s="415" t="s">
        <v>575</v>
      </c>
      <c r="P5" s="417">
        <v>27107</v>
      </c>
      <c r="Q5" s="415" t="s">
        <v>576</v>
      </c>
    </row>
    <row r="6" spans="1:17" ht="48" x14ac:dyDescent="0.2">
      <c r="B6" s="415" t="s">
        <v>577</v>
      </c>
      <c r="C6" s="417">
        <v>26917</v>
      </c>
      <c r="D6" s="418" t="s">
        <v>578</v>
      </c>
      <c r="E6" s="415" t="s">
        <v>579</v>
      </c>
      <c r="F6" s="415" t="s">
        <v>580</v>
      </c>
      <c r="G6" s="415" t="s">
        <v>581</v>
      </c>
      <c r="H6" s="415">
        <v>20.257000000000001</v>
      </c>
      <c r="I6" s="415" t="s">
        <v>582</v>
      </c>
      <c r="J6" s="415">
        <v>15</v>
      </c>
      <c r="K6" s="415">
        <v>24</v>
      </c>
      <c r="L6" s="415">
        <v>360</v>
      </c>
      <c r="M6" s="415" t="s">
        <v>583</v>
      </c>
      <c r="N6" s="415" t="s">
        <v>584</v>
      </c>
      <c r="O6" s="415" t="s">
        <v>575</v>
      </c>
      <c r="P6" s="417">
        <v>26924</v>
      </c>
      <c r="Q6" s="415" t="s">
        <v>585</v>
      </c>
    </row>
    <row r="7" spans="1:17" ht="48" x14ac:dyDescent="0.2">
      <c r="B7" s="415" t="s">
        <v>586</v>
      </c>
      <c r="C7" s="417">
        <v>27102</v>
      </c>
      <c r="D7" s="415" t="s">
        <v>587</v>
      </c>
      <c r="E7" s="415" t="s">
        <v>588</v>
      </c>
      <c r="F7" s="415" t="s">
        <v>589</v>
      </c>
      <c r="G7" s="415" t="s">
        <v>581</v>
      </c>
      <c r="H7" s="415">
        <v>20.420000000000002</v>
      </c>
      <c r="I7" s="415" t="s">
        <v>582</v>
      </c>
      <c r="J7" s="415">
        <v>15</v>
      </c>
      <c r="K7" s="415">
        <v>8</v>
      </c>
      <c r="L7" s="415">
        <v>120</v>
      </c>
      <c r="M7" s="415" t="s">
        <v>590</v>
      </c>
      <c r="N7" s="415" t="s">
        <v>591</v>
      </c>
      <c r="O7" s="415" t="s">
        <v>575</v>
      </c>
      <c r="P7" s="417">
        <v>27115</v>
      </c>
      <c r="Q7" s="415" t="s">
        <v>592</v>
      </c>
    </row>
    <row r="8" spans="1:17" ht="32" x14ac:dyDescent="0.2">
      <c r="B8" s="415" t="s">
        <v>593</v>
      </c>
      <c r="C8" s="417">
        <v>27240</v>
      </c>
      <c r="D8" s="415" t="s">
        <v>594</v>
      </c>
      <c r="E8" s="415" t="s">
        <v>595</v>
      </c>
      <c r="F8" s="415" t="s">
        <v>596</v>
      </c>
      <c r="G8" s="415" t="s">
        <v>581</v>
      </c>
      <c r="H8" s="415">
        <v>20.3</v>
      </c>
      <c r="I8" s="415" t="s">
        <v>582</v>
      </c>
      <c r="J8" s="415">
        <v>10.8</v>
      </c>
      <c r="K8" s="415">
        <v>24</v>
      </c>
      <c r="L8" s="415">
        <v>260</v>
      </c>
      <c r="M8" s="415" t="s">
        <v>597</v>
      </c>
      <c r="N8" s="415" t="s">
        <v>598</v>
      </c>
      <c r="O8" s="415" t="s">
        <v>575</v>
      </c>
      <c r="P8" s="417">
        <v>27247</v>
      </c>
      <c r="Q8" s="415" t="s">
        <v>599</v>
      </c>
    </row>
    <row r="9" spans="1:17" ht="80" x14ac:dyDescent="0.2">
      <c r="B9" s="415" t="s">
        <v>600</v>
      </c>
      <c r="C9" s="417">
        <v>26427</v>
      </c>
      <c r="D9" s="415" t="s">
        <v>601</v>
      </c>
      <c r="E9" s="415" t="s">
        <v>602</v>
      </c>
      <c r="F9" s="415" t="s">
        <v>603</v>
      </c>
      <c r="G9" s="415" t="s">
        <v>581</v>
      </c>
      <c r="H9" s="415">
        <v>19.625</v>
      </c>
      <c r="I9" s="415" t="s">
        <v>582</v>
      </c>
      <c r="J9" s="415">
        <v>16.2</v>
      </c>
      <c r="K9" s="415">
        <v>17</v>
      </c>
      <c r="L9" s="415">
        <v>275.39999999999998</v>
      </c>
      <c r="M9" s="415" t="s">
        <v>604</v>
      </c>
      <c r="N9" s="415" t="s">
        <v>605</v>
      </c>
      <c r="O9" s="415" t="s">
        <v>575</v>
      </c>
      <c r="P9" s="417">
        <v>26441</v>
      </c>
      <c r="Q9" s="415" t="s">
        <v>606</v>
      </c>
    </row>
    <row r="10" spans="1:17" ht="30" customHeight="1" x14ac:dyDescent="0.2">
      <c r="B10" s="419" t="s">
        <v>607</v>
      </c>
      <c r="C10" s="420"/>
      <c r="D10" s="421"/>
      <c r="E10" s="415"/>
      <c r="F10" s="415"/>
      <c r="G10" s="415"/>
      <c r="H10" s="421"/>
      <c r="I10" s="421"/>
      <c r="J10" s="422" t="str">
        <f>IF(AND(OR(ISBLANK(J5),ISTEXT(J5))=TRUE,OR(ISBLANK(J9),ISTEXT(J9))=TRUE),"",CONCATENATE(SUM(J5:J9),"㎥"))</f>
        <v>88.1㎥</v>
      </c>
      <c r="K10" s="423" t="str">
        <f>IF(AND(OR(ISBLANK(K5),ISTEXT(K5))=TRUE,OR(ISBLANK(K9),ISTEXT(K9))=TRUE),"",CONCATENATE(SUM(K5:K9),"時間"))</f>
        <v>91時間</v>
      </c>
      <c r="L10" s="422" t="str">
        <f>IF(AND(OR(ISBLANK(L5),ISTEXT(L5))=TRUE,OR(ISBLANK(L9),ISTEXT(L9))=TRUE),"",CONCATENATE(SUM(L5:L9),"㎥"))</f>
        <v>1575.4㎥</v>
      </c>
      <c r="M10" s="415"/>
      <c r="N10" s="415"/>
      <c r="O10" s="415"/>
      <c r="P10" s="415"/>
      <c r="Q10" s="415"/>
    </row>
    <row r="25" spans="7:7" x14ac:dyDescent="0.2">
      <c r="G25" s="411" t="s">
        <v>608</v>
      </c>
    </row>
  </sheetData>
  <sheetProtection formatCells="0" insertColumns="0" insertRows="0"/>
  <mergeCells count="13">
    <mergeCell ref="B10:C10"/>
    <mergeCell ref="J3:L3"/>
    <mergeCell ref="M3:M4"/>
    <mergeCell ref="N3:N4"/>
    <mergeCell ref="O3:O4"/>
    <mergeCell ref="P3:P4"/>
    <mergeCell ref="Q3:Q4"/>
    <mergeCell ref="B3:B4"/>
    <mergeCell ref="C3:C4"/>
    <mergeCell ref="D3:D4"/>
    <mergeCell ref="E3:E4"/>
    <mergeCell ref="F3:G3"/>
    <mergeCell ref="H3:I3"/>
  </mergeCells>
  <phoneticPr fontId="4"/>
  <pageMargins left="0.7" right="0.7" top="0.75" bottom="0.75" header="0.3" footer="0.3"/>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D009B-854D-4AAA-9132-109868232AC4}">
  <sheetPr codeName="Sheet24">
    <tabColor theme="0"/>
    <pageSetUpPr fitToPage="1"/>
  </sheetPr>
  <dimension ref="A1:R28"/>
  <sheetViews>
    <sheetView showGridLines="0" topLeftCell="B1" zoomScale="70" zoomScaleNormal="70" zoomScaleSheetLayoutView="100" workbookViewId="0">
      <selection activeCell="B21" sqref="B21"/>
    </sheetView>
  </sheetViews>
  <sheetFormatPr defaultColWidth="9" defaultRowHeight="16" outlineLevelCol="1" x14ac:dyDescent="0.2"/>
  <cols>
    <col min="1" max="1" width="8.6328125" style="411" hidden="1" customWidth="1" outlineLevel="1"/>
    <col min="2" max="2" width="8.6328125" style="411" customWidth="1" collapsed="1"/>
    <col min="3" max="3" width="8.6328125" style="411" customWidth="1"/>
    <col min="4" max="4" width="12.6328125" style="411" customWidth="1"/>
    <col min="5" max="5" width="14.1796875" style="411" customWidth="1"/>
    <col min="6" max="6" width="10.6328125" style="411" customWidth="1"/>
    <col min="7" max="7" width="14.08984375" style="411" customWidth="1"/>
    <col min="8" max="9" width="6.6328125" style="411" customWidth="1"/>
    <col min="10" max="10" width="7.90625" style="411" customWidth="1"/>
    <col min="11" max="11" width="6.6328125" style="411" customWidth="1"/>
    <col min="12" max="12" width="11.26953125" style="411" customWidth="1"/>
    <col min="13" max="14" width="8.6328125" style="411" customWidth="1"/>
    <col min="15" max="15" width="17.90625" style="411" customWidth="1"/>
    <col min="16" max="17" width="8.6328125" style="411" customWidth="1"/>
    <col min="18" max="16384" width="9" style="411"/>
  </cols>
  <sheetData>
    <row r="1" spans="1:18" x14ac:dyDescent="0.2">
      <c r="A1" s="411">
        <f>IF(COUNTA(B5:Q26)&lt;&gt;0,1,2)</f>
        <v>1</v>
      </c>
      <c r="B1" s="424" t="s">
        <v>609</v>
      </c>
      <c r="C1" s="397"/>
      <c r="D1" s="397"/>
      <c r="E1" s="397"/>
      <c r="F1" s="397"/>
      <c r="G1" s="397"/>
      <c r="H1" s="397"/>
      <c r="I1" s="397"/>
      <c r="J1" s="397"/>
      <c r="K1" s="397"/>
      <c r="L1" s="397"/>
      <c r="M1" s="397"/>
      <c r="N1" s="397"/>
      <c r="O1" s="397"/>
      <c r="P1" s="397"/>
      <c r="Q1" s="397"/>
      <c r="R1" s="397"/>
    </row>
    <row r="2" spans="1:18" x14ac:dyDescent="0.2">
      <c r="B2" s="397"/>
      <c r="C2" s="409"/>
      <c r="D2" s="397"/>
      <c r="E2" s="397"/>
      <c r="F2" s="397"/>
      <c r="G2" s="397"/>
      <c r="H2" s="397"/>
      <c r="I2" s="397"/>
      <c r="J2" s="397"/>
      <c r="K2" s="397"/>
      <c r="L2" s="397"/>
      <c r="M2" s="397"/>
      <c r="N2" s="397"/>
      <c r="O2" s="397"/>
      <c r="P2" s="397"/>
      <c r="Q2" s="397"/>
      <c r="R2" s="397"/>
    </row>
    <row r="3" spans="1:18" ht="34.5" customHeight="1" x14ac:dyDescent="0.2">
      <c r="B3" s="425" t="s">
        <v>550</v>
      </c>
      <c r="C3" s="425" t="s">
        <v>551</v>
      </c>
      <c r="D3" s="425" t="s">
        <v>552</v>
      </c>
      <c r="E3" s="425" t="s">
        <v>553</v>
      </c>
      <c r="F3" s="425" t="s">
        <v>610</v>
      </c>
      <c r="G3" s="425" t="s">
        <v>554</v>
      </c>
      <c r="H3" s="425"/>
      <c r="I3" s="425" t="s">
        <v>611</v>
      </c>
      <c r="J3" s="425"/>
      <c r="K3" s="425" t="s">
        <v>612</v>
      </c>
      <c r="L3" s="425"/>
      <c r="M3" s="425" t="s">
        <v>557</v>
      </c>
      <c r="N3" s="425" t="s">
        <v>558</v>
      </c>
      <c r="O3" s="425" t="s">
        <v>613</v>
      </c>
      <c r="P3" s="425" t="s">
        <v>560</v>
      </c>
      <c r="Q3" s="425" t="s">
        <v>614</v>
      </c>
      <c r="R3" s="397"/>
    </row>
    <row r="4" spans="1:18" ht="32" x14ac:dyDescent="0.2">
      <c r="B4" s="425"/>
      <c r="C4" s="425"/>
      <c r="D4" s="425"/>
      <c r="E4" s="425"/>
      <c r="F4" s="425"/>
      <c r="G4" s="426" t="s">
        <v>562</v>
      </c>
      <c r="H4" s="426" t="s">
        <v>563</v>
      </c>
      <c r="I4" s="426" t="s">
        <v>562</v>
      </c>
      <c r="J4" s="426" t="s">
        <v>563</v>
      </c>
      <c r="K4" s="426" t="s">
        <v>615</v>
      </c>
      <c r="L4" s="426" t="s">
        <v>616</v>
      </c>
      <c r="M4" s="425"/>
      <c r="N4" s="425"/>
      <c r="O4" s="425"/>
      <c r="P4" s="425"/>
      <c r="Q4" s="425"/>
      <c r="R4" s="397"/>
    </row>
    <row r="5" spans="1:18" ht="70" customHeight="1" x14ac:dyDescent="0.2">
      <c r="B5" s="415" t="s">
        <v>617</v>
      </c>
      <c r="C5" s="417">
        <v>44973</v>
      </c>
      <c r="D5" s="415" t="s">
        <v>618</v>
      </c>
      <c r="E5" s="415" t="s">
        <v>619</v>
      </c>
      <c r="F5" s="417"/>
      <c r="G5" s="415" t="s">
        <v>620</v>
      </c>
      <c r="H5" s="415"/>
      <c r="I5" s="415">
        <v>176.7</v>
      </c>
      <c r="J5" s="415"/>
      <c r="K5" s="415">
        <v>1000</v>
      </c>
      <c r="L5" s="415" t="s">
        <v>621</v>
      </c>
      <c r="M5" s="415" t="s">
        <v>622</v>
      </c>
      <c r="N5" s="415" t="s">
        <v>623</v>
      </c>
      <c r="O5" s="415" t="s">
        <v>624</v>
      </c>
      <c r="P5" s="417">
        <v>44985</v>
      </c>
      <c r="Q5" s="415" t="s">
        <v>625</v>
      </c>
      <c r="R5" s="397"/>
    </row>
    <row r="6" spans="1:18" ht="70" customHeight="1" x14ac:dyDescent="0.2">
      <c r="B6" s="415" t="s">
        <v>626</v>
      </c>
      <c r="C6" s="417">
        <v>44973</v>
      </c>
      <c r="D6" s="415" t="s">
        <v>618</v>
      </c>
      <c r="E6" s="415" t="s">
        <v>619</v>
      </c>
      <c r="F6" s="417"/>
      <c r="G6" s="415" t="s">
        <v>627</v>
      </c>
      <c r="H6" s="415"/>
      <c r="I6" s="415">
        <v>176.7</v>
      </c>
      <c r="J6" s="415"/>
      <c r="K6" s="415">
        <v>800</v>
      </c>
      <c r="L6" s="415" t="s">
        <v>628</v>
      </c>
      <c r="M6" s="415" t="s">
        <v>622</v>
      </c>
      <c r="N6" s="415" t="s">
        <v>623</v>
      </c>
      <c r="O6" s="415" t="s">
        <v>624</v>
      </c>
      <c r="P6" s="417">
        <v>44985</v>
      </c>
      <c r="Q6" s="415" t="s">
        <v>629</v>
      </c>
      <c r="R6" s="397"/>
    </row>
    <row r="7" spans="1:18" ht="64" x14ac:dyDescent="0.2">
      <c r="B7" s="415" t="s">
        <v>630</v>
      </c>
      <c r="C7" s="417">
        <v>44973</v>
      </c>
      <c r="D7" s="415" t="s">
        <v>631</v>
      </c>
      <c r="E7" s="415" t="s">
        <v>632</v>
      </c>
      <c r="F7" s="417"/>
      <c r="G7" s="415" t="s">
        <v>633</v>
      </c>
      <c r="H7" s="415"/>
      <c r="I7" s="415">
        <v>33.17</v>
      </c>
      <c r="J7" s="415"/>
      <c r="K7" s="415">
        <v>500</v>
      </c>
      <c r="L7" s="415" t="s">
        <v>634</v>
      </c>
      <c r="M7" s="415" t="s">
        <v>622</v>
      </c>
      <c r="N7" s="415" t="s">
        <v>635</v>
      </c>
      <c r="O7" s="415" t="s">
        <v>636</v>
      </c>
      <c r="P7" s="417">
        <v>44985</v>
      </c>
      <c r="Q7" s="415" t="s">
        <v>637</v>
      </c>
      <c r="R7" s="397"/>
    </row>
    <row r="8" spans="1:18" ht="52.5" customHeight="1" x14ac:dyDescent="0.2">
      <c r="B8" s="415" t="s">
        <v>638</v>
      </c>
      <c r="C8" s="417">
        <v>44966</v>
      </c>
      <c r="D8" s="415" t="s">
        <v>639</v>
      </c>
      <c r="E8" s="415" t="s">
        <v>640</v>
      </c>
      <c r="F8" s="417"/>
      <c r="G8" s="415" t="s">
        <v>641</v>
      </c>
      <c r="H8" s="415"/>
      <c r="I8" s="415">
        <v>50.2</v>
      </c>
      <c r="J8" s="415"/>
      <c r="K8" s="415">
        <v>1960</v>
      </c>
      <c r="L8" s="415">
        <v>900</v>
      </c>
      <c r="M8" s="415" t="s">
        <v>642</v>
      </c>
      <c r="N8" s="415" t="s">
        <v>643</v>
      </c>
      <c r="O8" s="415" t="s">
        <v>644</v>
      </c>
      <c r="P8" s="417">
        <v>44985</v>
      </c>
      <c r="Q8" s="415" t="s">
        <v>645</v>
      </c>
      <c r="R8" s="397"/>
    </row>
    <row r="9" spans="1:18" ht="70.5" customHeight="1" x14ac:dyDescent="0.2">
      <c r="B9" s="415" t="s">
        <v>646</v>
      </c>
      <c r="C9" s="417">
        <v>44966</v>
      </c>
      <c r="D9" s="415" t="s">
        <v>639</v>
      </c>
      <c r="E9" s="415" t="s">
        <v>640</v>
      </c>
      <c r="F9" s="417"/>
      <c r="G9" s="415" t="s">
        <v>647</v>
      </c>
      <c r="H9" s="415"/>
      <c r="I9" s="415">
        <v>81.099999999999994</v>
      </c>
      <c r="J9" s="415"/>
      <c r="K9" s="415">
        <v>860</v>
      </c>
      <c r="L9" s="415">
        <v>350</v>
      </c>
      <c r="M9" s="415" t="s">
        <v>642</v>
      </c>
      <c r="N9" s="415" t="s">
        <v>643</v>
      </c>
      <c r="O9" s="415" t="s">
        <v>644</v>
      </c>
      <c r="P9" s="417">
        <v>44985</v>
      </c>
      <c r="Q9" s="415" t="s">
        <v>648</v>
      </c>
      <c r="R9" s="397"/>
    </row>
    <row r="10" spans="1:18" ht="32" x14ac:dyDescent="0.2">
      <c r="B10" s="415" t="s">
        <v>649</v>
      </c>
      <c r="C10" s="417">
        <v>44987</v>
      </c>
      <c r="D10" s="415" t="s">
        <v>650</v>
      </c>
      <c r="E10" s="415" t="s">
        <v>651</v>
      </c>
      <c r="F10" s="417"/>
      <c r="G10" s="415" t="s">
        <v>652</v>
      </c>
      <c r="H10" s="415"/>
      <c r="I10" s="415">
        <v>81.03</v>
      </c>
      <c r="J10" s="415"/>
      <c r="K10" s="415"/>
      <c r="L10" s="415"/>
      <c r="M10" s="415" t="s">
        <v>653</v>
      </c>
      <c r="N10" s="415" t="s">
        <v>654</v>
      </c>
      <c r="O10" s="415" t="s">
        <v>655</v>
      </c>
      <c r="P10" s="417">
        <v>44988</v>
      </c>
      <c r="Q10" s="415" t="s">
        <v>656</v>
      </c>
      <c r="R10" s="397"/>
    </row>
    <row r="11" spans="1:18" ht="32" x14ac:dyDescent="0.2">
      <c r="B11" s="415" t="s">
        <v>657</v>
      </c>
      <c r="C11" s="417">
        <v>44987</v>
      </c>
      <c r="D11" s="415" t="s">
        <v>650</v>
      </c>
      <c r="E11" s="415" t="s">
        <v>651</v>
      </c>
      <c r="F11" s="417"/>
      <c r="G11" s="415" t="s">
        <v>658</v>
      </c>
      <c r="H11" s="415"/>
      <c r="I11" s="415">
        <v>78.5</v>
      </c>
      <c r="J11" s="415"/>
      <c r="K11" s="415"/>
      <c r="L11" s="415"/>
      <c r="M11" s="415" t="s">
        <v>653</v>
      </c>
      <c r="N11" s="415" t="s">
        <v>654</v>
      </c>
      <c r="O11" s="415" t="s">
        <v>655</v>
      </c>
      <c r="P11" s="417">
        <v>44988</v>
      </c>
      <c r="Q11" s="415" t="s">
        <v>659</v>
      </c>
      <c r="R11" s="397"/>
    </row>
    <row r="12" spans="1:18" ht="50" customHeight="1" x14ac:dyDescent="0.2">
      <c r="B12" s="415" t="s">
        <v>660</v>
      </c>
      <c r="C12" s="417">
        <v>44971</v>
      </c>
      <c r="D12" s="415" t="s">
        <v>661</v>
      </c>
      <c r="E12" s="415" t="s">
        <v>662</v>
      </c>
      <c r="F12" s="417"/>
      <c r="G12" s="415" t="s">
        <v>663</v>
      </c>
      <c r="H12" s="415"/>
      <c r="I12" s="415">
        <v>78.5</v>
      </c>
      <c r="J12" s="415"/>
      <c r="K12" s="415">
        <v>1600</v>
      </c>
      <c r="L12" s="415">
        <v>1300</v>
      </c>
      <c r="M12" s="415" t="s">
        <v>642</v>
      </c>
      <c r="N12" s="415" t="s">
        <v>664</v>
      </c>
      <c r="O12" s="415" t="s">
        <v>665</v>
      </c>
      <c r="P12" s="417">
        <v>44985</v>
      </c>
      <c r="Q12" s="415" t="s">
        <v>666</v>
      </c>
      <c r="R12" s="397"/>
    </row>
    <row r="13" spans="1:18" ht="138.5" customHeight="1" x14ac:dyDescent="0.2">
      <c r="B13" s="415" t="s">
        <v>667</v>
      </c>
      <c r="C13" s="417">
        <v>44971</v>
      </c>
      <c r="D13" s="415" t="s">
        <v>661</v>
      </c>
      <c r="E13" s="415" t="s">
        <v>662</v>
      </c>
      <c r="F13" s="417"/>
      <c r="G13" s="415" t="s">
        <v>668</v>
      </c>
      <c r="H13" s="415"/>
      <c r="I13" s="415">
        <v>78.5</v>
      </c>
      <c r="J13" s="415"/>
      <c r="K13" s="415">
        <v>1600</v>
      </c>
      <c r="L13" s="415">
        <v>1440</v>
      </c>
      <c r="M13" s="415" t="s">
        <v>642</v>
      </c>
      <c r="N13" s="415" t="s">
        <v>664</v>
      </c>
      <c r="O13" s="415" t="s">
        <v>665</v>
      </c>
      <c r="P13" s="417">
        <v>44985</v>
      </c>
      <c r="Q13" s="415" t="s">
        <v>669</v>
      </c>
      <c r="R13" s="397"/>
    </row>
    <row r="14" spans="1:18" ht="105" customHeight="1" x14ac:dyDescent="0.2">
      <c r="B14" s="415" t="s">
        <v>670</v>
      </c>
      <c r="C14" s="417">
        <v>44971</v>
      </c>
      <c r="D14" s="415" t="s">
        <v>661</v>
      </c>
      <c r="E14" s="415" t="s">
        <v>662</v>
      </c>
      <c r="F14" s="417"/>
      <c r="G14" s="415" t="s">
        <v>671</v>
      </c>
      <c r="H14" s="415"/>
      <c r="I14" s="415">
        <v>122.7</v>
      </c>
      <c r="J14" s="415"/>
      <c r="K14" s="415">
        <v>400</v>
      </c>
      <c r="L14" s="415">
        <v>1500</v>
      </c>
      <c r="M14" s="415" t="s">
        <v>642</v>
      </c>
      <c r="N14" s="415" t="s">
        <v>664</v>
      </c>
      <c r="O14" s="415" t="s">
        <v>665</v>
      </c>
      <c r="P14" s="417">
        <v>44985</v>
      </c>
      <c r="Q14" s="415" t="s">
        <v>672</v>
      </c>
      <c r="R14" s="397"/>
    </row>
    <row r="15" spans="1:18" ht="84.5" customHeight="1" x14ac:dyDescent="0.2">
      <c r="B15" s="415" t="s">
        <v>673</v>
      </c>
      <c r="C15" s="417">
        <v>44971</v>
      </c>
      <c r="D15" s="415" t="s">
        <v>661</v>
      </c>
      <c r="E15" s="415" t="s">
        <v>662</v>
      </c>
      <c r="F15" s="417"/>
      <c r="G15" s="415" t="s">
        <v>674</v>
      </c>
      <c r="H15" s="415"/>
      <c r="I15" s="415">
        <v>122.7</v>
      </c>
      <c r="J15" s="415"/>
      <c r="K15" s="415">
        <v>1000</v>
      </c>
      <c r="L15" s="415" t="s">
        <v>675</v>
      </c>
      <c r="M15" s="415" t="s">
        <v>642</v>
      </c>
      <c r="N15" s="415" t="s">
        <v>664</v>
      </c>
      <c r="O15" s="415" t="s">
        <v>665</v>
      </c>
      <c r="P15" s="417">
        <v>44985</v>
      </c>
      <c r="Q15" s="415" t="s">
        <v>676</v>
      </c>
      <c r="R15" s="397"/>
    </row>
    <row r="16" spans="1:18" ht="32" x14ac:dyDescent="0.2">
      <c r="B16" s="415" t="s">
        <v>677</v>
      </c>
      <c r="C16" s="417">
        <v>44958</v>
      </c>
      <c r="D16" s="415" t="s">
        <v>678</v>
      </c>
      <c r="E16" s="415" t="s">
        <v>679</v>
      </c>
      <c r="F16" s="417"/>
      <c r="G16" s="415" t="s">
        <v>680</v>
      </c>
      <c r="H16" s="415"/>
      <c r="I16" s="415">
        <v>45.6</v>
      </c>
      <c r="J16" s="415"/>
      <c r="K16" s="415">
        <v>350</v>
      </c>
      <c r="L16" s="415">
        <v>350</v>
      </c>
      <c r="M16" s="415" t="s">
        <v>681</v>
      </c>
      <c r="N16" s="415" t="s">
        <v>682</v>
      </c>
      <c r="O16" s="415" t="s">
        <v>683</v>
      </c>
      <c r="P16" s="417">
        <v>44985</v>
      </c>
      <c r="Q16" s="415" t="s">
        <v>684</v>
      </c>
      <c r="R16" s="397"/>
    </row>
    <row r="17" spans="2:18" ht="32" x14ac:dyDescent="0.2">
      <c r="B17" s="415" t="s">
        <v>685</v>
      </c>
      <c r="C17" s="417">
        <v>44958</v>
      </c>
      <c r="D17" s="415" t="s">
        <v>678</v>
      </c>
      <c r="E17" s="415" t="s">
        <v>686</v>
      </c>
      <c r="F17" s="417"/>
      <c r="G17" s="415" t="s">
        <v>687</v>
      </c>
      <c r="H17" s="415"/>
      <c r="I17" s="415">
        <v>81</v>
      </c>
      <c r="J17" s="415"/>
      <c r="K17" s="415">
        <v>700</v>
      </c>
      <c r="L17" s="415">
        <v>700</v>
      </c>
      <c r="M17" s="415" t="s">
        <v>681</v>
      </c>
      <c r="N17" s="415" t="s">
        <v>682</v>
      </c>
      <c r="O17" s="415" t="s">
        <v>683</v>
      </c>
      <c r="P17" s="417">
        <v>44985</v>
      </c>
      <c r="Q17" s="415" t="s">
        <v>688</v>
      </c>
      <c r="R17" s="397"/>
    </row>
    <row r="18" spans="2:18" ht="50" customHeight="1" x14ac:dyDescent="0.2">
      <c r="B18" s="415" t="s">
        <v>689</v>
      </c>
      <c r="C18" s="417">
        <v>44956</v>
      </c>
      <c r="D18" s="415" t="s">
        <v>690</v>
      </c>
      <c r="E18" s="415" t="s">
        <v>691</v>
      </c>
      <c r="F18" s="417"/>
      <c r="G18" s="415" t="s">
        <v>692</v>
      </c>
      <c r="H18" s="415"/>
      <c r="I18" s="415">
        <v>78.5</v>
      </c>
      <c r="J18" s="415"/>
      <c r="K18" s="415">
        <v>800</v>
      </c>
      <c r="L18" s="415">
        <v>800</v>
      </c>
      <c r="M18" s="415" t="s">
        <v>681</v>
      </c>
      <c r="N18" s="415" t="s">
        <v>682</v>
      </c>
      <c r="O18" s="415" t="s">
        <v>683</v>
      </c>
      <c r="P18" s="417">
        <v>44985</v>
      </c>
      <c r="Q18" s="415" t="s">
        <v>693</v>
      </c>
      <c r="R18" s="397"/>
    </row>
    <row r="19" spans="2:18" ht="137.5" customHeight="1" x14ac:dyDescent="0.2">
      <c r="B19" s="415" t="s">
        <v>694</v>
      </c>
      <c r="C19" s="417">
        <v>44956</v>
      </c>
      <c r="D19" s="415" t="s">
        <v>690</v>
      </c>
      <c r="E19" s="415" t="s">
        <v>691</v>
      </c>
      <c r="F19" s="417"/>
      <c r="G19" s="415" t="s">
        <v>695</v>
      </c>
      <c r="H19" s="415"/>
      <c r="I19" s="415">
        <v>122.7</v>
      </c>
      <c r="J19" s="415"/>
      <c r="K19" s="415">
        <v>1050</v>
      </c>
      <c r="L19" s="415">
        <v>1050</v>
      </c>
      <c r="M19" s="415" t="s">
        <v>681</v>
      </c>
      <c r="N19" s="415" t="s">
        <v>682</v>
      </c>
      <c r="O19" s="415" t="s">
        <v>683</v>
      </c>
      <c r="P19" s="417">
        <v>44985</v>
      </c>
      <c r="Q19" s="415" t="s">
        <v>696</v>
      </c>
      <c r="R19" s="397"/>
    </row>
    <row r="20" spans="2:18" ht="138" customHeight="1" x14ac:dyDescent="0.2">
      <c r="B20" s="415" t="s">
        <v>697</v>
      </c>
      <c r="C20" s="417">
        <v>44956</v>
      </c>
      <c r="D20" s="415" t="s">
        <v>690</v>
      </c>
      <c r="E20" s="415" t="s">
        <v>691</v>
      </c>
      <c r="F20" s="417"/>
      <c r="G20" s="415" t="s">
        <v>698</v>
      </c>
      <c r="H20" s="415"/>
      <c r="I20" s="415">
        <v>50.3</v>
      </c>
      <c r="J20" s="415"/>
      <c r="K20" s="415">
        <v>750</v>
      </c>
      <c r="L20" s="415">
        <v>750</v>
      </c>
      <c r="M20" s="415" t="s">
        <v>681</v>
      </c>
      <c r="N20" s="415" t="s">
        <v>682</v>
      </c>
      <c r="O20" s="415" t="s">
        <v>683</v>
      </c>
      <c r="P20" s="417">
        <v>44985</v>
      </c>
      <c r="Q20" s="415" t="s">
        <v>699</v>
      </c>
      <c r="R20" s="397"/>
    </row>
    <row r="21" spans="2:18" ht="88" customHeight="1" x14ac:dyDescent="0.2">
      <c r="B21" s="415" t="s">
        <v>700</v>
      </c>
      <c r="C21" s="417">
        <v>44981</v>
      </c>
      <c r="D21" s="415" t="s">
        <v>701</v>
      </c>
      <c r="E21" s="415" t="s">
        <v>702</v>
      </c>
      <c r="F21" s="417"/>
      <c r="G21" s="415" t="s">
        <v>703</v>
      </c>
      <c r="H21" s="415"/>
      <c r="I21" s="415">
        <v>201</v>
      </c>
      <c r="J21" s="415"/>
      <c r="K21" s="415">
        <v>2400</v>
      </c>
      <c r="L21" s="415">
        <v>2400</v>
      </c>
      <c r="M21" s="415" t="s">
        <v>704</v>
      </c>
      <c r="N21" s="415" t="s">
        <v>664</v>
      </c>
      <c r="O21" s="415" t="s">
        <v>665</v>
      </c>
      <c r="P21" s="417">
        <v>44985</v>
      </c>
      <c r="Q21" s="415" t="s">
        <v>705</v>
      </c>
      <c r="R21" s="397"/>
    </row>
    <row r="22" spans="2:18" ht="53" customHeight="1" x14ac:dyDescent="0.2">
      <c r="B22" s="415" t="s">
        <v>706</v>
      </c>
      <c r="C22" s="417">
        <v>44981</v>
      </c>
      <c r="D22" s="415" t="s">
        <v>701</v>
      </c>
      <c r="E22" s="415" t="s">
        <v>702</v>
      </c>
      <c r="F22" s="417"/>
      <c r="G22" s="415" t="s">
        <v>707</v>
      </c>
      <c r="H22" s="415"/>
      <c r="I22" s="415">
        <v>78.5</v>
      </c>
      <c r="J22" s="415"/>
      <c r="K22" s="415">
        <v>120</v>
      </c>
      <c r="L22" s="415">
        <v>120</v>
      </c>
      <c r="M22" s="415" t="s">
        <v>704</v>
      </c>
      <c r="N22" s="415" t="s">
        <v>664</v>
      </c>
      <c r="O22" s="415" t="s">
        <v>665</v>
      </c>
      <c r="P22" s="417">
        <v>44985</v>
      </c>
      <c r="Q22" s="415" t="s">
        <v>708</v>
      </c>
      <c r="R22" s="397"/>
    </row>
    <row r="23" spans="2:18" ht="124.5" customHeight="1" x14ac:dyDescent="0.2">
      <c r="B23" s="415" t="s">
        <v>709</v>
      </c>
      <c r="C23" s="417">
        <v>44981</v>
      </c>
      <c r="D23" s="415" t="s">
        <v>701</v>
      </c>
      <c r="E23" s="415" t="s">
        <v>702</v>
      </c>
      <c r="F23" s="417"/>
      <c r="G23" s="415" t="s">
        <v>710</v>
      </c>
      <c r="H23" s="415"/>
      <c r="I23" s="415">
        <v>132.69999999999999</v>
      </c>
      <c r="J23" s="415"/>
      <c r="K23" s="415">
        <v>2040</v>
      </c>
      <c r="L23" s="415" t="s">
        <v>711</v>
      </c>
      <c r="M23" s="415" t="s">
        <v>642</v>
      </c>
      <c r="N23" s="415" t="s">
        <v>664</v>
      </c>
      <c r="O23" s="415" t="s">
        <v>665</v>
      </c>
      <c r="P23" s="417">
        <v>44985</v>
      </c>
      <c r="Q23" s="415" t="s">
        <v>712</v>
      </c>
      <c r="R23" s="397"/>
    </row>
    <row r="24" spans="2:18" ht="66.5" customHeight="1" x14ac:dyDescent="0.2">
      <c r="B24" s="415" t="s">
        <v>713</v>
      </c>
      <c r="C24" s="417">
        <v>44981</v>
      </c>
      <c r="D24" s="415" t="s">
        <v>701</v>
      </c>
      <c r="E24" s="415" t="s">
        <v>702</v>
      </c>
      <c r="F24" s="417"/>
      <c r="G24" s="415" t="s">
        <v>714</v>
      </c>
      <c r="H24" s="415"/>
      <c r="I24" s="415">
        <v>132.69999999999999</v>
      </c>
      <c r="J24" s="415"/>
      <c r="K24" s="415">
        <v>2040</v>
      </c>
      <c r="L24" s="415" t="s">
        <v>715</v>
      </c>
      <c r="M24" s="415" t="s">
        <v>642</v>
      </c>
      <c r="N24" s="415" t="s">
        <v>664</v>
      </c>
      <c r="O24" s="415" t="s">
        <v>665</v>
      </c>
      <c r="P24" s="417">
        <v>44985</v>
      </c>
      <c r="Q24" s="415" t="s">
        <v>716</v>
      </c>
      <c r="R24" s="397"/>
    </row>
    <row r="25" spans="2:18" ht="106.5" customHeight="1" x14ac:dyDescent="0.2">
      <c r="B25" s="415" t="s">
        <v>717</v>
      </c>
      <c r="C25" s="417">
        <v>44981</v>
      </c>
      <c r="D25" s="415" t="s">
        <v>701</v>
      </c>
      <c r="E25" s="415" t="s">
        <v>702</v>
      </c>
      <c r="F25" s="417"/>
      <c r="G25" s="415" t="s">
        <v>718</v>
      </c>
      <c r="H25" s="415"/>
      <c r="I25" s="415">
        <v>132.69999999999999</v>
      </c>
      <c r="J25" s="415"/>
      <c r="K25" s="415">
        <v>2400</v>
      </c>
      <c r="L25" s="415" t="s">
        <v>719</v>
      </c>
      <c r="M25" s="415" t="s">
        <v>704</v>
      </c>
      <c r="N25" s="415" t="s">
        <v>664</v>
      </c>
      <c r="O25" s="415" t="s">
        <v>665</v>
      </c>
      <c r="P25" s="417">
        <v>44985</v>
      </c>
      <c r="Q25" s="415" t="s">
        <v>720</v>
      </c>
      <c r="R25" s="397"/>
    </row>
    <row r="26" spans="2:18" x14ac:dyDescent="0.2">
      <c r="B26" s="415"/>
      <c r="C26" s="417"/>
      <c r="D26" s="415"/>
      <c r="E26" s="415"/>
      <c r="F26" s="417"/>
      <c r="G26" s="415"/>
      <c r="H26" s="415"/>
      <c r="I26" s="415"/>
      <c r="J26" s="415"/>
      <c r="K26" s="415"/>
      <c r="L26" s="415"/>
      <c r="M26" s="415"/>
      <c r="N26" s="415"/>
      <c r="O26" s="415"/>
      <c r="P26" s="417"/>
      <c r="Q26" s="415"/>
      <c r="R26" s="397"/>
    </row>
    <row r="27" spans="2:18" x14ac:dyDescent="0.2">
      <c r="B27" s="411" t="s">
        <v>721</v>
      </c>
      <c r="C27" s="427"/>
      <c r="R27" s="397"/>
    </row>
    <row r="28" spans="2:18" x14ac:dyDescent="0.2">
      <c r="B28" s="397"/>
      <c r="C28" s="397"/>
      <c r="D28" s="397"/>
      <c r="E28" s="397"/>
      <c r="F28" s="397"/>
      <c r="G28" s="397"/>
      <c r="H28" s="397"/>
      <c r="I28" s="397"/>
      <c r="J28" s="397"/>
      <c r="K28" s="397"/>
      <c r="L28" s="397"/>
      <c r="M28" s="397"/>
      <c r="N28" s="397"/>
      <c r="O28" s="397"/>
      <c r="P28" s="397"/>
      <c r="Q28" s="397"/>
      <c r="R28" s="397"/>
    </row>
  </sheetData>
  <sheetProtection formatCells="0" insertColumns="0" insertRows="0"/>
  <mergeCells count="13">
    <mergeCell ref="Q3:Q4"/>
    <mergeCell ref="I3:J3"/>
    <mergeCell ref="K3:L3"/>
    <mergeCell ref="M3:M4"/>
    <mergeCell ref="N3:N4"/>
    <mergeCell ref="O3:O4"/>
    <mergeCell ref="P3:P4"/>
    <mergeCell ref="B3:B4"/>
    <mergeCell ref="C3:C4"/>
    <mergeCell ref="D3:D4"/>
    <mergeCell ref="E3:E4"/>
    <mergeCell ref="F3:F4"/>
    <mergeCell ref="G3:H3"/>
  </mergeCells>
  <phoneticPr fontId="4"/>
  <pageMargins left="0.7" right="0.7" top="0.75" bottom="0.75" header="0.3" footer="0.3"/>
  <pageSetup paperSize="9" scale="55"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5AEC3-2642-4C5D-84DE-09B6C2378B6B}">
  <sheetPr codeName="Sheet26">
    <tabColor theme="0"/>
    <pageSetUpPr fitToPage="1"/>
  </sheetPr>
  <dimension ref="A1:K9"/>
  <sheetViews>
    <sheetView showGridLines="0" topLeftCell="B1" zoomScale="70" zoomScaleNormal="70" zoomScaleSheetLayoutView="100" workbookViewId="0">
      <selection activeCell="B21" sqref="B21"/>
    </sheetView>
  </sheetViews>
  <sheetFormatPr defaultColWidth="9" defaultRowHeight="16" outlineLevelCol="1" x14ac:dyDescent="0.2"/>
  <cols>
    <col min="1" max="1" width="8.6328125" style="411" hidden="1" customWidth="1" outlineLevel="1"/>
    <col min="2" max="2" width="10.6328125" style="413" customWidth="1" collapsed="1"/>
    <col min="3" max="4" width="15.6328125" style="428" customWidth="1"/>
    <col min="5" max="6" width="15.6328125" style="411" customWidth="1"/>
    <col min="7" max="8" width="10.6328125" style="411" customWidth="1"/>
    <col min="9" max="9" width="15.6328125" style="428" customWidth="1"/>
    <col min="10" max="10" width="15.6328125" style="413" customWidth="1"/>
    <col min="11" max="16384" width="9" style="411"/>
  </cols>
  <sheetData>
    <row r="1" spans="1:11" x14ac:dyDescent="0.2">
      <c r="A1" s="411">
        <f>IF(COUNTA(B5:J8)&lt;&gt;0,1,2)</f>
        <v>1</v>
      </c>
      <c r="B1" s="424" t="s">
        <v>722</v>
      </c>
      <c r="C1" s="393"/>
      <c r="D1" s="393"/>
      <c r="E1" s="397"/>
      <c r="F1" s="397"/>
      <c r="G1" s="397"/>
      <c r="H1" s="397"/>
      <c r="I1" s="393"/>
      <c r="J1" s="409"/>
      <c r="K1" s="397"/>
    </row>
    <row r="2" spans="1:11" x14ac:dyDescent="0.2">
      <c r="B2" s="409"/>
      <c r="C2" s="409"/>
      <c r="D2" s="393"/>
      <c r="E2" s="397"/>
      <c r="F2" s="397"/>
      <c r="G2" s="397"/>
      <c r="H2" s="397"/>
      <c r="I2" s="393"/>
      <c r="J2" s="409"/>
      <c r="K2" s="397"/>
    </row>
    <row r="3" spans="1:11" ht="16.5" customHeight="1" x14ac:dyDescent="0.2">
      <c r="B3" s="425" t="s">
        <v>723</v>
      </c>
      <c r="C3" s="425" t="s">
        <v>551</v>
      </c>
      <c r="D3" s="425" t="s">
        <v>724</v>
      </c>
      <c r="E3" s="425" t="s">
        <v>725</v>
      </c>
      <c r="F3" s="425" t="s">
        <v>726</v>
      </c>
      <c r="G3" s="425" t="s">
        <v>727</v>
      </c>
      <c r="H3" s="425"/>
      <c r="I3" s="425" t="s">
        <v>728</v>
      </c>
      <c r="J3" s="425" t="s">
        <v>729</v>
      </c>
      <c r="K3" s="397"/>
    </row>
    <row r="4" spans="1:11" ht="16.5" customHeight="1" x14ac:dyDescent="0.2">
      <c r="B4" s="425"/>
      <c r="C4" s="425"/>
      <c r="D4" s="425"/>
      <c r="E4" s="425"/>
      <c r="F4" s="425"/>
      <c r="G4" s="426" t="s">
        <v>730</v>
      </c>
      <c r="H4" s="426" t="s">
        <v>731</v>
      </c>
      <c r="I4" s="425"/>
      <c r="J4" s="425"/>
      <c r="K4" s="397"/>
    </row>
    <row r="5" spans="1:11" ht="30" customHeight="1" x14ac:dyDescent="0.2">
      <c r="B5" s="415" t="s">
        <v>732</v>
      </c>
      <c r="C5" s="417">
        <v>44663</v>
      </c>
      <c r="D5" s="417">
        <v>44663</v>
      </c>
      <c r="E5" s="415" t="s">
        <v>733</v>
      </c>
      <c r="F5" s="415" t="s">
        <v>734</v>
      </c>
      <c r="G5" s="415" t="s">
        <v>735</v>
      </c>
      <c r="H5" s="415" t="s">
        <v>736</v>
      </c>
      <c r="I5" s="417">
        <v>44652</v>
      </c>
      <c r="J5" s="415" t="s">
        <v>737</v>
      </c>
      <c r="K5" s="397"/>
    </row>
    <row r="6" spans="1:11" ht="30" customHeight="1" x14ac:dyDescent="0.2">
      <c r="B6" s="415"/>
      <c r="C6" s="417"/>
      <c r="D6" s="417"/>
      <c r="E6" s="415"/>
      <c r="F6" s="415"/>
      <c r="G6" s="415"/>
      <c r="H6" s="415"/>
      <c r="I6" s="417"/>
      <c r="J6" s="415"/>
      <c r="K6" s="397"/>
    </row>
    <row r="7" spans="1:11" ht="30" customHeight="1" x14ac:dyDescent="0.2">
      <c r="B7" s="415"/>
      <c r="C7" s="417"/>
      <c r="D7" s="417"/>
      <c r="E7" s="415"/>
      <c r="F7" s="415"/>
      <c r="G7" s="415"/>
      <c r="H7" s="415"/>
      <c r="I7" s="417"/>
      <c r="J7" s="415"/>
      <c r="K7" s="397"/>
    </row>
    <row r="8" spans="1:11" ht="30" customHeight="1" x14ac:dyDescent="0.2">
      <c r="B8" s="415"/>
      <c r="C8" s="417"/>
      <c r="D8" s="417"/>
      <c r="E8" s="415"/>
      <c r="F8" s="415"/>
      <c r="G8" s="415"/>
      <c r="H8" s="415"/>
      <c r="I8" s="417"/>
      <c r="J8" s="415"/>
      <c r="K8" s="397"/>
    </row>
    <row r="9" spans="1:11" x14ac:dyDescent="0.2">
      <c r="B9" s="409"/>
      <c r="C9" s="393"/>
      <c r="D9" s="393"/>
      <c r="E9" s="397"/>
      <c r="F9" s="397"/>
      <c r="G9" s="397"/>
      <c r="H9" s="397"/>
      <c r="I9" s="393"/>
      <c r="J9" s="409"/>
      <c r="K9" s="397"/>
    </row>
  </sheetData>
  <sheetProtection formatCells="0" insertColumns="0" insertRows="0"/>
  <mergeCells count="8">
    <mergeCell ref="I3:I4"/>
    <mergeCell ref="J3:J4"/>
    <mergeCell ref="B3:B4"/>
    <mergeCell ref="C3:C4"/>
    <mergeCell ref="D3:D4"/>
    <mergeCell ref="E3:E4"/>
    <mergeCell ref="F3:F4"/>
    <mergeCell ref="G3:H3"/>
  </mergeCells>
  <phoneticPr fontId="4"/>
  <pageMargins left="0.7" right="0.7" top="0.75" bottom="0.75" header="0.3" footer="0.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1C3BF-963F-41EA-AFB2-5D38F9947F71}">
  <sheetPr codeName="Sheet55">
    <tabColor theme="0"/>
    <pageSetUpPr fitToPage="1"/>
  </sheetPr>
  <dimension ref="A1:T17"/>
  <sheetViews>
    <sheetView showGridLines="0" topLeftCell="B1" zoomScale="70" zoomScaleNormal="70" zoomScaleSheetLayoutView="100" workbookViewId="0">
      <selection activeCell="B21" sqref="B21"/>
    </sheetView>
  </sheetViews>
  <sheetFormatPr defaultColWidth="9" defaultRowHeight="12" outlineLevelCol="1" x14ac:dyDescent="0.2"/>
  <cols>
    <col min="1" max="1" width="8.6328125" style="429" hidden="1" customWidth="1" outlineLevel="1"/>
    <col min="2" max="2" width="13" style="429" customWidth="1" collapsed="1"/>
    <col min="3" max="3" width="9.6328125" style="429" customWidth="1"/>
    <col min="4" max="4" width="10.6328125" style="429" customWidth="1"/>
    <col min="5" max="5" width="14.81640625" style="429" customWidth="1"/>
    <col min="6" max="8" width="6.6328125" style="429" customWidth="1"/>
    <col min="9" max="9" width="7.81640625" style="429" customWidth="1"/>
    <col min="10" max="17" width="6.6328125" style="429" customWidth="1"/>
    <col min="18" max="18" width="11.90625" style="429" customWidth="1"/>
    <col min="19" max="19" width="8.6328125" style="429" customWidth="1"/>
    <col min="20" max="16384" width="9" style="429"/>
  </cols>
  <sheetData>
    <row r="1" spans="1:20" ht="16" x14ac:dyDescent="0.2">
      <c r="A1" s="429">
        <f>IF(COUNTA(B5,F5:Q6,F8:Q9,F11:Q12,F14:Q15)&lt;&gt;0,1,2)</f>
        <v>1</v>
      </c>
      <c r="B1" s="412" t="s">
        <v>738</v>
      </c>
    </row>
    <row r="2" spans="1:20" ht="12.5" thickBot="1" x14ac:dyDescent="0.25">
      <c r="C2" s="430"/>
    </row>
    <row r="3" spans="1:20" x14ac:dyDescent="0.2">
      <c r="B3" s="431" t="s">
        <v>739</v>
      </c>
      <c r="C3" s="432" t="s">
        <v>740</v>
      </c>
      <c r="D3" s="433" t="s">
        <v>741</v>
      </c>
      <c r="E3" s="434"/>
      <c r="F3" s="435" t="s">
        <v>742</v>
      </c>
      <c r="G3" s="436"/>
      <c r="H3" s="436"/>
      <c r="I3" s="436"/>
      <c r="J3" s="436"/>
      <c r="K3" s="436"/>
      <c r="L3" s="436"/>
      <c r="M3" s="436"/>
      <c r="N3" s="436"/>
      <c r="O3" s="436"/>
      <c r="P3" s="436"/>
      <c r="Q3" s="436"/>
      <c r="R3" s="437" t="s">
        <v>743</v>
      </c>
      <c r="S3" s="438" t="s">
        <v>744</v>
      </c>
      <c r="T3" s="439" t="s">
        <v>745</v>
      </c>
    </row>
    <row r="4" spans="1:20" x14ac:dyDescent="0.2">
      <c r="B4" s="440"/>
      <c r="C4" s="432"/>
      <c r="D4" s="433"/>
      <c r="E4" s="434"/>
      <c r="F4" s="441">
        <v>4</v>
      </c>
      <c r="G4" s="441">
        <v>5</v>
      </c>
      <c r="H4" s="441">
        <v>6</v>
      </c>
      <c r="I4" s="441">
        <v>7</v>
      </c>
      <c r="J4" s="441">
        <v>8</v>
      </c>
      <c r="K4" s="441">
        <v>9</v>
      </c>
      <c r="L4" s="441">
        <v>10</v>
      </c>
      <c r="M4" s="441">
        <v>11</v>
      </c>
      <c r="N4" s="441">
        <v>12</v>
      </c>
      <c r="O4" s="441">
        <v>1</v>
      </c>
      <c r="P4" s="441">
        <v>2</v>
      </c>
      <c r="Q4" s="442">
        <v>3</v>
      </c>
      <c r="R4" s="443"/>
      <c r="S4" s="444"/>
      <c r="T4" s="439"/>
    </row>
    <row r="5" spans="1:20" ht="18.75" customHeight="1" x14ac:dyDescent="0.2">
      <c r="B5" s="431" t="s">
        <v>746</v>
      </c>
      <c r="C5" s="445">
        <v>5</v>
      </c>
      <c r="D5" s="445">
        <v>8</v>
      </c>
      <c r="E5" s="446" t="s">
        <v>747</v>
      </c>
      <c r="F5" s="447">
        <v>3080</v>
      </c>
      <c r="G5" s="447">
        <v>3762</v>
      </c>
      <c r="H5" s="447">
        <v>6445</v>
      </c>
      <c r="I5" s="447">
        <v>63987</v>
      </c>
      <c r="J5" s="447">
        <v>63544</v>
      </c>
      <c r="K5" s="447">
        <v>52735</v>
      </c>
      <c r="L5" s="447">
        <v>4917</v>
      </c>
      <c r="M5" s="447">
        <v>2789</v>
      </c>
      <c r="N5" s="447">
        <v>3252</v>
      </c>
      <c r="O5" s="447">
        <v>5903</v>
      </c>
      <c r="P5" s="447">
        <v>5114</v>
      </c>
      <c r="Q5" s="448">
        <v>3525</v>
      </c>
      <c r="R5" s="449">
        <f>IF(AND(COUNT(F5:Q5)=COUNT(F6:Q6),SUM(F5:Q5)&lt;&gt;0),SUM(F5:Q5),"")</f>
        <v>219053</v>
      </c>
      <c r="S5" s="450">
        <f>IF(AND(R5="",R6=""),"",R5/R6)</f>
        <v>600.1452054794521</v>
      </c>
      <c r="T5" s="451">
        <v>692.45479452054792</v>
      </c>
    </row>
    <row r="6" spans="1:20" ht="18.75" customHeight="1" x14ac:dyDescent="0.2">
      <c r="B6" s="452"/>
      <c r="C6" s="453"/>
      <c r="D6" s="453"/>
      <c r="E6" s="454" t="s">
        <v>748</v>
      </c>
      <c r="F6" s="447">
        <v>30</v>
      </c>
      <c r="G6" s="447">
        <v>31</v>
      </c>
      <c r="H6" s="447">
        <v>30</v>
      </c>
      <c r="I6" s="447">
        <v>31</v>
      </c>
      <c r="J6" s="447">
        <v>31</v>
      </c>
      <c r="K6" s="447">
        <v>30</v>
      </c>
      <c r="L6" s="447">
        <v>31</v>
      </c>
      <c r="M6" s="447">
        <v>30</v>
      </c>
      <c r="N6" s="447">
        <v>31</v>
      </c>
      <c r="O6" s="447">
        <v>31</v>
      </c>
      <c r="P6" s="447">
        <v>28</v>
      </c>
      <c r="Q6" s="448">
        <v>31</v>
      </c>
      <c r="R6" s="449">
        <f>IF(AND(COUNT(F5:Q5)=COUNT(F6:Q6),SUM(F6:Q6)&lt;&gt;0),SUM(F6:Q6),"")</f>
        <v>365</v>
      </c>
      <c r="S6" s="455"/>
      <c r="T6" s="456"/>
    </row>
    <row r="7" spans="1:20" ht="18.75" customHeight="1" thickBot="1" x14ac:dyDescent="0.25">
      <c r="B7" s="457"/>
      <c r="C7" s="458"/>
      <c r="D7" s="458"/>
      <c r="E7" s="459" t="s">
        <v>749</v>
      </c>
      <c r="F7" s="460">
        <f t="shared" ref="F7:Q7" si="0">IF(AND(F5="",F6=""),"",IF(AND(F5=0,F6=0),0,F5/F6))</f>
        <v>102.66666666666667</v>
      </c>
      <c r="G7" s="460">
        <f t="shared" si="0"/>
        <v>121.35483870967742</v>
      </c>
      <c r="H7" s="460">
        <f t="shared" si="0"/>
        <v>214.83333333333334</v>
      </c>
      <c r="I7" s="460">
        <f t="shared" si="0"/>
        <v>2064.0967741935483</v>
      </c>
      <c r="J7" s="460">
        <f t="shared" si="0"/>
        <v>2049.8064516129034</v>
      </c>
      <c r="K7" s="460">
        <f t="shared" si="0"/>
        <v>1757.8333333333333</v>
      </c>
      <c r="L7" s="460">
        <f t="shared" si="0"/>
        <v>158.61290322580646</v>
      </c>
      <c r="M7" s="460">
        <f t="shared" si="0"/>
        <v>92.966666666666669</v>
      </c>
      <c r="N7" s="460">
        <f t="shared" si="0"/>
        <v>104.90322580645162</v>
      </c>
      <c r="O7" s="460">
        <f t="shared" si="0"/>
        <v>190.41935483870967</v>
      </c>
      <c r="P7" s="460">
        <f t="shared" si="0"/>
        <v>182.64285714285714</v>
      </c>
      <c r="Q7" s="461">
        <f t="shared" si="0"/>
        <v>113.70967741935483</v>
      </c>
      <c r="R7" s="462"/>
      <c r="S7" s="463"/>
      <c r="T7" s="464"/>
    </row>
    <row r="8" spans="1:20" ht="18.75" customHeight="1" thickTop="1" x14ac:dyDescent="0.2">
      <c r="B8" s="465" t="s">
        <v>750</v>
      </c>
      <c r="C8" s="453">
        <v>7</v>
      </c>
      <c r="D8" s="466">
        <v>20</v>
      </c>
      <c r="E8" s="467" t="s">
        <v>747</v>
      </c>
      <c r="F8" s="447">
        <v>153649</v>
      </c>
      <c r="G8" s="447">
        <v>141835</v>
      </c>
      <c r="H8" s="447">
        <v>133512</v>
      </c>
      <c r="I8" s="447">
        <v>161051</v>
      </c>
      <c r="J8" s="447">
        <v>158748</v>
      </c>
      <c r="K8" s="447">
        <v>155182</v>
      </c>
      <c r="L8" s="447">
        <v>167459</v>
      </c>
      <c r="M8" s="447">
        <v>140080</v>
      </c>
      <c r="N8" s="447">
        <v>115200</v>
      </c>
      <c r="O8" s="447">
        <v>137003</v>
      </c>
      <c r="P8" s="447">
        <v>121054</v>
      </c>
      <c r="Q8" s="448">
        <v>122791</v>
      </c>
      <c r="R8" s="468">
        <f>IF(AND(COUNT(F8:Q8)=COUNT(F9:Q9),SUM(F8:Q8)&lt;&gt;0),SUM(F8:Q8),"")</f>
        <v>1707564</v>
      </c>
      <c r="S8" s="469">
        <f>IF(AND(R8="",R9=""),"",R8/R9)</f>
        <v>4678.2575342465752</v>
      </c>
      <c r="T8" s="451"/>
    </row>
    <row r="9" spans="1:20" ht="18.75" customHeight="1" x14ac:dyDescent="0.2">
      <c r="B9" s="452"/>
      <c r="C9" s="453"/>
      <c r="D9" s="453"/>
      <c r="E9" s="454" t="s">
        <v>748</v>
      </c>
      <c r="F9" s="447">
        <v>30</v>
      </c>
      <c r="G9" s="447">
        <v>31</v>
      </c>
      <c r="H9" s="447">
        <v>30</v>
      </c>
      <c r="I9" s="447">
        <v>31</v>
      </c>
      <c r="J9" s="447">
        <v>31</v>
      </c>
      <c r="K9" s="447">
        <v>30</v>
      </c>
      <c r="L9" s="447">
        <v>31</v>
      </c>
      <c r="M9" s="447">
        <v>30</v>
      </c>
      <c r="N9" s="447">
        <v>31</v>
      </c>
      <c r="O9" s="447">
        <v>31</v>
      </c>
      <c r="P9" s="447">
        <v>28</v>
      </c>
      <c r="Q9" s="448">
        <v>31</v>
      </c>
      <c r="R9" s="449">
        <f>IF(AND(COUNT(F8:Q8)=COUNT(F9:Q9),SUM(F9:Q9)&lt;&gt;0),SUM(F9:Q9),"")</f>
        <v>365</v>
      </c>
      <c r="S9" s="455"/>
      <c r="T9" s="456"/>
    </row>
    <row r="10" spans="1:20" ht="18.75" customHeight="1" thickBot="1" x14ac:dyDescent="0.25">
      <c r="B10" s="457"/>
      <c r="C10" s="458"/>
      <c r="D10" s="458"/>
      <c r="E10" s="459" t="s">
        <v>749</v>
      </c>
      <c r="F10" s="460">
        <f t="shared" ref="F10:Q10" si="1">IF(AND(F8="",F9=""),"",IF(AND(F8=0,F9=0),0,F8/F9))</f>
        <v>5121.6333333333332</v>
      </c>
      <c r="G10" s="460">
        <f t="shared" si="1"/>
        <v>4575.322580645161</v>
      </c>
      <c r="H10" s="460">
        <f t="shared" si="1"/>
        <v>4450.3999999999996</v>
      </c>
      <c r="I10" s="460">
        <f t="shared" si="1"/>
        <v>5195.1935483870966</v>
      </c>
      <c r="J10" s="460">
        <f t="shared" si="1"/>
        <v>5120.9032258064517</v>
      </c>
      <c r="K10" s="460">
        <f t="shared" si="1"/>
        <v>5172.7333333333336</v>
      </c>
      <c r="L10" s="460">
        <f t="shared" si="1"/>
        <v>5401.9032258064517</v>
      </c>
      <c r="M10" s="460">
        <f t="shared" si="1"/>
        <v>4669.333333333333</v>
      </c>
      <c r="N10" s="460">
        <f t="shared" si="1"/>
        <v>3716.1290322580644</v>
      </c>
      <c r="O10" s="460">
        <f t="shared" si="1"/>
        <v>4419.4516129032254</v>
      </c>
      <c r="P10" s="460">
        <f t="shared" si="1"/>
        <v>4323.3571428571431</v>
      </c>
      <c r="Q10" s="461">
        <f t="shared" si="1"/>
        <v>3961</v>
      </c>
      <c r="R10" s="462"/>
      <c r="S10" s="463"/>
      <c r="T10" s="464"/>
    </row>
    <row r="11" spans="1:20" ht="18.75" customHeight="1" thickTop="1" x14ac:dyDescent="0.2">
      <c r="B11" s="452"/>
      <c r="C11" s="470"/>
      <c r="D11" s="470"/>
      <c r="E11" s="471" t="s">
        <v>747</v>
      </c>
      <c r="F11" s="447"/>
      <c r="G11" s="447"/>
      <c r="H11" s="447"/>
      <c r="I11" s="447"/>
      <c r="J11" s="447"/>
      <c r="K11" s="447"/>
      <c r="L11" s="447"/>
      <c r="M11" s="447"/>
      <c r="N11" s="447"/>
      <c r="O11" s="447"/>
      <c r="P11" s="447"/>
      <c r="Q11" s="448"/>
      <c r="R11" s="468" t="str">
        <f>IF(AND(COUNT(F11:Q11)=COUNT(F12:Q12),SUM(F11:Q11)&lt;&gt;0),SUM(F11:Q11),"")</f>
        <v/>
      </c>
      <c r="S11" s="469" t="str">
        <f>IF(AND(R11="",R12=""),"",R11/R12)</f>
        <v/>
      </c>
      <c r="T11" s="472"/>
    </row>
    <row r="12" spans="1:20" ht="18.75" customHeight="1" x14ac:dyDescent="0.2">
      <c r="B12" s="452"/>
      <c r="C12" s="452"/>
      <c r="D12" s="452"/>
      <c r="E12" s="454" t="s">
        <v>748</v>
      </c>
      <c r="F12" s="447"/>
      <c r="G12" s="447"/>
      <c r="H12" s="447"/>
      <c r="I12" s="447"/>
      <c r="J12" s="447"/>
      <c r="K12" s="447"/>
      <c r="L12" s="447"/>
      <c r="M12" s="447"/>
      <c r="N12" s="447"/>
      <c r="O12" s="447"/>
      <c r="P12" s="447"/>
      <c r="Q12" s="448"/>
      <c r="R12" s="449" t="str">
        <f>IF(AND(COUNT(F11:Q11)=COUNT(F12:Q12),SUM(F12:Q12)&lt;&gt;0),SUM(F12:Q12),"")</f>
        <v/>
      </c>
      <c r="S12" s="455"/>
      <c r="T12" s="456"/>
    </row>
    <row r="13" spans="1:20" ht="18.75" customHeight="1" thickBot="1" x14ac:dyDescent="0.25">
      <c r="B13" s="457" t="s">
        <v>751</v>
      </c>
      <c r="C13" s="473"/>
      <c r="D13" s="473"/>
      <c r="E13" s="459" t="s">
        <v>749</v>
      </c>
      <c r="F13" s="460" t="str">
        <f t="shared" ref="F13:Q13" si="2">IF(AND(F11="",F12=""),"",IF(AND(F11=0,F12=0),0,F11/F12))</f>
        <v/>
      </c>
      <c r="G13" s="460" t="str">
        <f t="shared" si="2"/>
        <v/>
      </c>
      <c r="H13" s="460" t="str">
        <f t="shared" si="2"/>
        <v/>
      </c>
      <c r="I13" s="460" t="str">
        <f t="shared" si="2"/>
        <v/>
      </c>
      <c r="J13" s="460" t="str">
        <f t="shared" si="2"/>
        <v/>
      </c>
      <c r="K13" s="460" t="str">
        <f t="shared" si="2"/>
        <v/>
      </c>
      <c r="L13" s="460" t="str">
        <f t="shared" si="2"/>
        <v/>
      </c>
      <c r="M13" s="460" t="str">
        <f t="shared" si="2"/>
        <v/>
      </c>
      <c r="N13" s="460" t="str">
        <f t="shared" si="2"/>
        <v/>
      </c>
      <c r="O13" s="460" t="str">
        <f t="shared" si="2"/>
        <v/>
      </c>
      <c r="P13" s="460" t="str">
        <f t="shared" si="2"/>
        <v/>
      </c>
      <c r="Q13" s="461" t="str">
        <f t="shared" si="2"/>
        <v/>
      </c>
      <c r="R13" s="474"/>
      <c r="S13" s="475"/>
      <c r="T13" s="476"/>
    </row>
    <row r="14" spans="1:20" ht="18.75" customHeight="1" thickTop="1" x14ac:dyDescent="0.2">
      <c r="B14" s="452"/>
      <c r="C14" s="452"/>
      <c r="D14" s="470"/>
      <c r="E14" s="467" t="s">
        <v>747</v>
      </c>
      <c r="F14" s="447"/>
      <c r="G14" s="447"/>
      <c r="H14" s="447"/>
      <c r="I14" s="447"/>
      <c r="J14" s="447"/>
      <c r="K14" s="447"/>
      <c r="L14" s="447"/>
      <c r="M14" s="447"/>
      <c r="N14" s="447"/>
      <c r="O14" s="447"/>
      <c r="P14" s="447"/>
      <c r="Q14" s="448"/>
      <c r="R14" s="468" t="str">
        <f>IF(AND(COUNT(F14:Q14)=COUNT(F15:Q15),SUM(F14:Q14)&lt;&gt;0),SUM(F14:Q14),"")</f>
        <v/>
      </c>
      <c r="S14" s="469" t="str">
        <f>IF(AND(R14="",R15=""),"",R14/R15)</f>
        <v/>
      </c>
      <c r="T14" s="472"/>
    </row>
    <row r="15" spans="1:20" ht="18.75" customHeight="1" x14ac:dyDescent="0.2">
      <c r="B15" s="452"/>
      <c r="C15" s="452"/>
      <c r="D15" s="452"/>
      <c r="E15" s="454" t="s">
        <v>748</v>
      </c>
      <c r="F15" s="447"/>
      <c r="G15" s="447"/>
      <c r="H15" s="447"/>
      <c r="I15" s="447"/>
      <c r="J15" s="447"/>
      <c r="K15" s="447"/>
      <c r="L15" s="447"/>
      <c r="M15" s="447"/>
      <c r="N15" s="447"/>
      <c r="O15" s="447"/>
      <c r="P15" s="447"/>
      <c r="Q15" s="448"/>
      <c r="R15" s="449" t="str">
        <f>IF(AND(COUNT(F14:Q14)=COUNT(F15:Q15),SUM(F15:Q15)&lt;&gt;0),SUM(F15:Q15),"")</f>
        <v/>
      </c>
      <c r="S15" s="455"/>
      <c r="T15" s="477"/>
    </row>
    <row r="16" spans="1:20" ht="18.75" customHeight="1" thickBot="1" x14ac:dyDescent="0.25">
      <c r="B16" s="457" t="s">
        <v>751</v>
      </c>
      <c r="C16" s="473"/>
      <c r="D16" s="473"/>
      <c r="E16" s="459" t="s">
        <v>749</v>
      </c>
      <c r="F16" s="460" t="str">
        <f t="shared" ref="F16:Q16" si="3">IF(AND(F14="",F15=""),"",IF(AND(F14=0,F15=0),0,F14/F15))</f>
        <v/>
      </c>
      <c r="G16" s="460" t="str">
        <f t="shared" si="3"/>
        <v/>
      </c>
      <c r="H16" s="460" t="str">
        <f t="shared" si="3"/>
        <v/>
      </c>
      <c r="I16" s="460" t="str">
        <f t="shared" si="3"/>
        <v/>
      </c>
      <c r="J16" s="460" t="str">
        <f t="shared" si="3"/>
        <v/>
      </c>
      <c r="K16" s="460" t="str">
        <f t="shared" si="3"/>
        <v/>
      </c>
      <c r="L16" s="460" t="str">
        <f t="shared" si="3"/>
        <v/>
      </c>
      <c r="M16" s="460" t="str">
        <f t="shared" si="3"/>
        <v/>
      </c>
      <c r="N16" s="460" t="str">
        <f t="shared" si="3"/>
        <v/>
      </c>
      <c r="O16" s="460" t="str">
        <f t="shared" si="3"/>
        <v/>
      </c>
      <c r="P16" s="460" t="str">
        <f t="shared" si="3"/>
        <v/>
      </c>
      <c r="Q16" s="461" t="str">
        <f t="shared" si="3"/>
        <v/>
      </c>
      <c r="R16" s="462"/>
      <c r="S16" s="463"/>
      <c r="T16" s="476"/>
    </row>
    <row r="17" spans="2:20" ht="29.25" customHeight="1" thickTop="1" thickBot="1" x14ac:dyDescent="0.25">
      <c r="B17" s="478"/>
      <c r="C17" s="479"/>
      <c r="D17" s="479"/>
      <c r="E17" s="480" t="s">
        <v>752</v>
      </c>
      <c r="F17" s="481">
        <f>IF(AND(F7="",F10="",F13="",F16=""),"",IF(OR(ISNUMBER(F7),ISNUMBER(F10),ISNUMBER(F13),ISNUMBER(F16)),SUM(F7,F10,F13,F16)))</f>
        <v>5224.3</v>
      </c>
      <c r="G17" s="481">
        <f t="shared" ref="G17:Q17" si="4">IF(AND(G7="",G10="",G13="",G16=""),"",IF(OR(ISNUMBER(G7),ISNUMBER(G10),ISNUMBER(G13),ISNUMBER(G16)),SUM(G7,G10,G13,G16)))</f>
        <v>4696.6774193548381</v>
      </c>
      <c r="H17" s="481">
        <f t="shared" si="4"/>
        <v>4665.2333333333327</v>
      </c>
      <c r="I17" s="481">
        <f t="shared" si="4"/>
        <v>7259.2903225806449</v>
      </c>
      <c r="J17" s="481">
        <f t="shared" si="4"/>
        <v>7170.7096774193551</v>
      </c>
      <c r="K17" s="481">
        <f t="shared" si="4"/>
        <v>6930.5666666666666</v>
      </c>
      <c r="L17" s="481">
        <f t="shared" si="4"/>
        <v>5560.5161290322585</v>
      </c>
      <c r="M17" s="481">
        <f t="shared" si="4"/>
        <v>4762.2999999999993</v>
      </c>
      <c r="N17" s="481">
        <f t="shared" si="4"/>
        <v>3821.0322580645161</v>
      </c>
      <c r="O17" s="481">
        <f t="shared" si="4"/>
        <v>4609.8709677419347</v>
      </c>
      <c r="P17" s="481">
        <f t="shared" si="4"/>
        <v>4506</v>
      </c>
      <c r="Q17" s="481">
        <f t="shared" si="4"/>
        <v>4074.7096774193546</v>
      </c>
      <c r="R17" s="482">
        <f>IF(COUNT(R5,R8,R11,R14)&lt;&gt;0,SUM(R5,R8,R11,R14),"")</f>
        <v>1926617</v>
      </c>
      <c r="S17" s="483">
        <f>IF(COUNT(S5,S8,S11,S14)&lt;&gt;0,SUM(S5,S8,S11,S14),"")</f>
        <v>5278.402739726027</v>
      </c>
      <c r="T17" s="477"/>
    </row>
  </sheetData>
  <sheetProtection formatCells="0" insertColumns="0" insertRows="0"/>
  <mergeCells count="19">
    <mergeCell ref="B11:B12"/>
    <mergeCell ref="C11:C13"/>
    <mergeCell ref="D11:D13"/>
    <mergeCell ref="B14:B15"/>
    <mergeCell ref="C14:C16"/>
    <mergeCell ref="D14:D16"/>
    <mergeCell ref="T3:T4"/>
    <mergeCell ref="B5:B6"/>
    <mergeCell ref="C5:C7"/>
    <mergeCell ref="D5:D7"/>
    <mergeCell ref="B8:B9"/>
    <mergeCell ref="C8:C10"/>
    <mergeCell ref="D8:D10"/>
    <mergeCell ref="B3:B4"/>
    <mergeCell ref="C3:C4"/>
    <mergeCell ref="D3:D4"/>
    <mergeCell ref="F3:Q3"/>
    <mergeCell ref="R3:R4"/>
    <mergeCell ref="S3:S4"/>
  </mergeCells>
  <phoneticPr fontId="4"/>
  <dataValidations count="2">
    <dataValidation type="decimal" allowBlank="1" showInputMessage="1" showErrorMessage="1" sqref="F5:Q5 F11:Q11 F8:Q8 F14:Q14" xr:uid="{210DE456-D6D6-409B-9446-B5809091552C}">
      <formula1>0</formula1>
      <formula2>10000000</formula2>
    </dataValidation>
    <dataValidation type="whole" allowBlank="1" showInputMessage="1" showErrorMessage="1" sqref="F6:Q6 F12:Q12 F15:Q15 F9:Q9" xr:uid="{71A8BEB2-45BC-4DE0-A10D-B0D91A8AE2D1}">
      <formula1>0</formula1>
      <formula2>100000</formula2>
    </dataValidation>
  </dataValidations>
  <pageMargins left="0.7" right="0.7" top="0.75" bottom="0.75" header="0.3" footer="0.3"/>
  <pageSetup paperSize="9" scale="7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topLeftCell="B1" zoomScale="70" zoomScaleNormal="70" workbookViewId="0">
      <selection activeCell="B1" sqref="B1"/>
    </sheetView>
  </sheetViews>
  <sheetFormatPr defaultRowHeight="13" x14ac:dyDescent="0.2"/>
  <cols>
    <col min="1" max="1" width="8.6328125" style="391" hidden="1" customWidth="1"/>
    <col min="2" max="16384" width="8.7265625" style="391"/>
  </cols>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tabSelected="1" topLeftCell="B1" zoomScale="70" zoomScaleNormal="70" workbookViewId="0">
      <selection sqref="A1:B1"/>
    </sheetView>
  </sheetViews>
  <sheetFormatPr defaultRowHeight="16" outlineLevelRow="1" outlineLevelCol="1" x14ac:dyDescent="0.2"/>
  <cols>
    <col min="1" max="1" width="8.6328125" style="115" hidden="1" customWidth="1"/>
    <col min="2" max="2" width="66.26953125" style="115" customWidth="1"/>
    <col min="3" max="3" width="5.90625" style="115" customWidth="1"/>
    <col min="4" max="4" width="7" style="115" hidden="1" customWidth="1" outlineLevel="1"/>
    <col min="5" max="5" width="7.90625" style="128" hidden="1" customWidth="1" outlineLevel="1"/>
    <col min="6" max="6" width="53.90625" style="115" hidden="1" customWidth="1" outlineLevel="1"/>
    <col min="7" max="7" width="8.90625" style="115" collapsed="1"/>
    <col min="8" max="16384" width="8.7265625" style="115"/>
  </cols>
  <sheetData>
    <row r="1" spans="1:6" ht="24.75" customHeight="1" x14ac:dyDescent="0.2">
      <c r="A1" s="110" t="s">
        <v>474</v>
      </c>
      <c r="B1" s="110"/>
      <c r="C1" s="111"/>
      <c r="D1" s="112" t="s">
        <v>273</v>
      </c>
      <c r="E1" s="113"/>
      <c r="F1" s="114"/>
    </row>
    <row r="2" spans="1:6" ht="15" customHeight="1" x14ac:dyDescent="0.2">
      <c r="A2" s="116" t="s">
        <v>285</v>
      </c>
      <c r="B2" s="117"/>
      <c r="D2" s="118" t="s">
        <v>159</v>
      </c>
      <c r="E2" s="119"/>
      <c r="F2" s="119"/>
    </row>
    <row r="3" spans="1:6" ht="15" customHeight="1" x14ac:dyDescent="0.2">
      <c r="A3" s="120" t="s">
        <v>327</v>
      </c>
      <c r="B3" s="121" t="s">
        <v>336</v>
      </c>
      <c r="D3" s="122"/>
      <c r="E3" s="123"/>
      <c r="F3" s="119"/>
    </row>
    <row r="4" spans="1:6" ht="13.15" customHeight="1" x14ac:dyDescent="0.2">
      <c r="A4" s="120" t="s">
        <v>328</v>
      </c>
      <c r="B4" s="121" t="s">
        <v>303</v>
      </c>
      <c r="D4" s="122"/>
      <c r="E4" s="123"/>
      <c r="F4" s="119"/>
    </row>
    <row r="5" spans="1:6" x14ac:dyDescent="0.2">
      <c r="A5" s="120" t="s">
        <v>329</v>
      </c>
      <c r="B5" s="118" t="s">
        <v>325</v>
      </c>
      <c r="D5" s="122"/>
      <c r="E5" s="124" t="s">
        <v>81</v>
      </c>
      <c r="F5" s="125" t="s">
        <v>221</v>
      </c>
    </row>
    <row r="6" spans="1:6" x14ac:dyDescent="0.2">
      <c r="A6" s="120" t="s">
        <v>330</v>
      </c>
      <c r="B6" s="118" t="s">
        <v>326</v>
      </c>
      <c r="D6" s="122"/>
      <c r="E6" s="124" t="s">
        <v>82</v>
      </c>
      <c r="F6" s="125" t="s">
        <v>222</v>
      </c>
    </row>
    <row r="7" spans="1:6" x14ac:dyDescent="0.2">
      <c r="A7" s="120" t="s">
        <v>331</v>
      </c>
      <c r="B7" s="118" t="s">
        <v>245</v>
      </c>
      <c r="D7" s="122"/>
      <c r="E7" s="124" t="s">
        <v>83</v>
      </c>
      <c r="F7" s="125" t="s">
        <v>84</v>
      </c>
    </row>
    <row r="8" spans="1:6" x14ac:dyDescent="0.2">
      <c r="A8" s="120" t="s">
        <v>332</v>
      </c>
      <c r="B8" s="118" t="s">
        <v>302</v>
      </c>
      <c r="D8" s="122"/>
      <c r="E8" s="124" t="s">
        <v>85</v>
      </c>
      <c r="F8" s="125" t="s">
        <v>86</v>
      </c>
    </row>
    <row r="9" spans="1:6" x14ac:dyDescent="0.2">
      <c r="A9" s="120" t="s">
        <v>333</v>
      </c>
      <c r="B9" s="118" t="s">
        <v>86</v>
      </c>
      <c r="D9" s="122"/>
      <c r="E9" s="124" t="s">
        <v>87</v>
      </c>
      <c r="F9" s="125" t="s">
        <v>88</v>
      </c>
    </row>
    <row r="10" spans="1:6" x14ac:dyDescent="0.2">
      <c r="A10" s="120" t="s">
        <v>334</v>
      </c>
      <c r="B10" s="118" t="s">
        <v>283</v>
      </c>
      <c r="D10" s="122"/>
      <c r="E10" s="124" t="s">
        <v>119</v>
      </c>
      <c r="F10" s="125" t="s">
        <v>120</v>
      </c>
    </row>
    <row r="11" spans="1:6" x14ac:dyDescent="0.2">
      <c r="A11" s="120" t="s">
        <v>335</v>
      </c>
      <c r="B11" s="118" t="s">
        <v>137</v>
      </c>
      <c r="D11" s="122"/>
      <c r="E11" s="124"/>
      <c r="F11" s="125"/>
    </row>
    <row r="12" spans="1:6" x14ac:dyDescent="0.2">
      <c r="D12" s="122"/>
      <c r="E12" s="124" t="s">
        <v>123</v>
      </c>
      <c r="F12" s="125" t="s">
        <v>217</v>
      </c>
    </row>
    <row r="13" spans="1:6" hidden="1" outlineLevel="1" x14ac:dyDescent="0.2">
      <c r="A13" s="122" t="s">
        <v>284</v>
      </c>
      <c r="B13" s="119"/>
      <c r="D13" s="122" t="s">
        <v>160</v>
      </c>
      <c r="E13" s="124"/>
      <c r="F13" s="119"/>
    </row>
    <row r="14" spans="1:6" hidden="1" outlineLevel="1" x14ac:dyDescent="0.2">
      <c r="A14" s="120" t="s">
        <v>286</v>
      </c>
      <c r="B14" s="118" t="s">
        <v>118</v>
      </c>
      <c r="D14" s="122"/>
      <c r="E14" s="124" t="s">
        <v>89</v>
      </c>
      <c r="F14" s="125" t="s">
        <v>90</v>
      </c>
    </row>
    <row r="15" spans="1:6" hidden="1" outlineLevel="1" x14ac:dyDescent="0.2">
      <c r="A15" s="120" t="s">
        <v>287</v>
      </c>
      <c r="B15" s="118" t="s">
        <v>120</v>
      </c>
      <c r="D15" s="122"/>
      <c r="E15" s="124" t="s">
        <v>91</v>
      </c>
      <c r="F15" s="125" t="s">
        <v>92</v>
      </c>
    </row>
    <row r="16" spans="1:6" hidden="1" outlineLevel="1" x14ac:dyDescent="0.2">
      <c r="A16" s="120" t="s">
        <v>288</v>
      </c>
      <c r="B16" s="118" t="s">
        <v>121</v>
      </c>
      <c r="D16" s="122"/>
      <c r="E16" s="124" t="s">
        <v>93</v>
      </c>
      <c r="F16" s="125" t="s">
        <v>94</v>
      </c>
    </row>
    <row r="17" spans="1:6" hidden="1" outlineLevel="1" x14ac:dyDescent="0.2">
      <c r="A17" s="120" t="s">
        <v>289</v>
      </c>
      <c r="B17" s="118" t="s">
        <v>122</v>
      </c>
      <c r="D17" s="122"/>
      <c r="E17" s="124" t="s">
        <v>95</v>
      </c>
      <c r="F17" s="125" t="s">
        <v>96</v>
      </c>
    </row>
    <row r="18" spans="1:6" hidden="1" outlineLevel="1" x14ac:dyDescent="0.2">
      <c r="A18" s="120" t="s">
        <v>290</v>
      </c>
      <c r="B18" s="118" t="s">
        <v>246</v>
      </c>
      <c r="D18" s="122"/>
      <c r="E18" s="124" t="s">
        <v>97</v>
      </c>
      <c r="F18" s="125" t="s">
        <v>98</v>
      </c>
    </row>
    <row r="19" spans="1:6" hidden="1" outlineLevel="1" x14ac:dyDescent="0.2">
      <c r="A19" s="120" t="s">
        <v>291</v>
      </c>
      <c r="B19" s="118" t="s">
        <v>247</v>
      </c>
      <c r="D19" s="122"/>
      <c r="E19" s="124" t="s">
        <v>99</v>
      </c>
      <c r="F19" s="125" t="s">
        <v>100</v>
      </c>
    </row>
    <row r="20" spans="1:6" hidden="1" outlineLevel="1" x14ac:dyDescent="0.2">
      <c r="A20" s="120" t="s">
        <v>292</v>
      </c>
      <c r="B20" s="118" t="s">
        <v>248</v>
      </c>
      <c r="D20" s="122" t="s">
        <v>161</v>
      </c>
      <c r="E20" s="124"/>
      <c r="F20" s="119"/>
    </row>
    <row r="21" spans="1:6" hidden="1" outlineLevel="1" x14ac:dyDescent="0.2">
      <c r="A21" s="120" t="s">
        <v>293</v>
      </c>
      <c r="B21" s="118" t="s">
        <v>249</v>
      </c>
      <c r="D21" s="122"/>
      <c r="E21" s="124" t="s">
        <v>101</v>
      </c>
      <c r="F21" s="125" t="s">
        <v>102</v>
      </c>
    </row>
    <row r="22" spans="1:6" hidden="1" outlineLevel="1" x14ac:dyDescent="0.2">
      <c r="A22" s="120" t="s">
        <v>294</v>
      </c>
      <c r="B22" s="118" t="s">
        <v>223</v>
      </c>
      <c r="D22" s="122"/>
      <c r="E22" s="124" t="s">
        <v>103</v>
      </c>
      <c r="F22" s="125" t="s">
        <v>104</v>
      </c>
    </row>
    <row r="23" spans="1:6" hidden="1" outlineLevel="1" x14ac:dyDescent="0.2">
      <c r="A23" s="120" t="s">
        <v>295</v>
      </c>
      <c r="B23" s="118" t="s">
        <v>224</v>
      </c>
      <c r="D23" s="122"/>
      <c r="E23" s="124" t="s">
        <v>105</v>
      </c>
      <c r="F23" s="125" t="s">
        <v>106</v>
      </c>
    </row>
    <row r="24" spans="1:6" hidden="1" outlineLevel="1" x14ac:dyDescent="0.2">
      <c r="A24" s="120" t="s">
        <v>296</v>
      </c>
      <c r="B24" s="118" t="s">
        <v>250</v>
      </c>
      <c r="D24" s="122"/>
      <c r="E24" s="124" t="s">
        <v>107</v>
      </c>
      <c r="F24" s="125" t="s">
        <v>108</v>
      </c>
    </row>
    <row r="25" spans="1:6" hidden="1" outlineLevel="1" x14ac:dyDescent="0.2">
      <c r="A25" s="120" t="s">
        <v>297</v>
      </c>
      <c r="B25" s="118" t="s">
        <v>251</v>
      </c>
      <c r="D25" s="122"/>
      <c r="E25" s="124" t="s">
        <v>109</v>
      </c>
      <c r="F25" s="125" t="s">
        <v>110</v>
      </c>
    </row>
    <row r="26" spans="1:6" hidden="1" outlineLevel="1" x14ac:dyDescent="0.2">
      <c r="A26" s="120" t="s">
        <v>298</v>
      </c>
      <c r="B26" s="118" t="s">
        <v>252</v>
      </c>
      <c r="D26" s="122"/>
      <c r="E26" s="124" t="s">
        <v>111</v>
      </c>
      <c r="F26" s="125" t="s">
        <v>112</v>
      </c>
    </row>
    <row r="27" spans="1:6" hidden="1" outlineLevel="1" x14ac:dyDescent="0.2">
      <c r="A27" s="120" t="s">
        <v>299</v>
      </c>
      <c r="B27" s="118" t="s">
        <v>253</v>
      </c>
      <c r="D27" s="122"/>
      <c r="E27" s="124" t="s">
        <v>113</v>
      </c>
      <c r="F27" s="125" t="s">
        <v>114</v>
      </c>
    </row>
    <row r="28" spans="1:6" hidden="1" outlineLevel="1" x14ac:dyDescent="0.2">
      <c r="A28" s="120" t="s">
        <v>300</v>
      </c>
      <c r="B28" s="118" t="s">
        <v>254</v>
      </c>
      <c r="D28" s="122"/>
      <c r="E28" s="124" t="s">
        <v>115</v>
      </c>
      <c r="F28" s="125" t="s">
        <v>116</v>
      </c>
    </row>
    <row r="29" spans="1:6" hidden="1" outlineLevel="1" x14ac:dyDescent="0.2">
      <c r="A29" s="120" t="s">
        <v>301</v>
      </c>
      <c r="B29" s="118" t="s">
        <v>255</v>
      </c>
      <c r="D29" s="122" t="s">
        <v>117</v>
      </c>
      <c r="E29" s="124"/>
      <c r="F29" s="119"/>
    </row>
    <row r="30" spans="1:6" collapsed="1" x14ac:dyDescent="0.2">
      <c r="B30" s="126"/>
      <c r="D30" s="122"/>
      <c r="E30" s="124" t="s">
        <v>124</v>
      </c>
      <c r="F30" s="125" t="s">
        <v>218</v>
      </c>
    </row>
    <row r="31" spans="1:6" collapsed="1" x14ac:dyDescent="0.2">
      <c r="A31" s="127"/>
      <c r="D31" s="122"/>
      <c r="E31" s="124" t="s">
        <v>125</v>
      </c>
      <c r="F31" s="125" t="s">
        <v>219</v>
      </c>
    </row>
    <row r="32" spans="1:6" x14ac:dyDescent="0.2">
      <c r="D32" s="122"/>
      <c r="E32" s="124" t="s">
        <v>126</v>
      </c>
      <c r="F32" s="125" t="s">
        <v>220</v>
      </c>
    </row>
    <row r="33" spans="4:6" x14ac:dyDescent="0.2">
      <c r="D33" s="122"/>
      <c r="E33" s="124" t="s">
        <v>127</v>
      </c>
      <c r="F33" s="125" t="s">
        <v>223</v>
      </c>
    </row>
    <row r="34" spans="4:6" x14ac:dyDescent="0.2">
      <c r="D34" s="122"/>
      <c r="E34" s="124" t="s">
        <v>128</v>
      </c>
      <c r="F34" s="125" t="s">
        <v>224</v>
      </c>
    </row>
    <row r="35" spans="4:6" x14ac:dyDescent="0.2">
      <c r="D35" s="122"/>
      <c r="E35" s="124" t="s">
        <v>129</v>
      </c>
      <c r="F35" s="125" t="s">
        <v>225</v>
      </c>
    </row>
    <row r="36" spans="4:6" x14ac:dyDescent="0.2">
      <c r="D36" s="122"/>
      <c r="E36" s="124" t="s">
        <v>130</v>
      </c>
      <c r="F36" s="125" t="s">
        <v>226</v>
      </c>
    </row>
    <row r="37" spans="4:6" x14ac:dyDescent="0.2">
      <c r="D37" s="122"/>
      <c r="E37" s="124" t="s">
        <v>131</v>
      </c>
      <c r="F37" s="125" t="s">
        <v>227</v>
      </c>
    </row>
    <row r="38" spans="4:6" x14ac:dyDescent="0.2">
      <c r="D38" s="122"/>
      <c r="E38" s="124" t="s">
        <v>132</v>
      </c>
      <c r="F38" s="125" t="s">
        <v>228</v>
      </c>
    </row>
    <row r="39" spans="4:6" x14ac:dyDescent="0.2">
      <c r="D39" s="122"/>
      <c r="E39" s="124" t="s">
        <v>133</v>
      </c>
      <c r="F39" s="125" t="s">
        <v>229</v>
      </c>
    </row>
    <row r="40" spans="4:6" x14ac:dyDescent="0.2">
      <c r="D40" s="122"/>
      <c r="E40" s="124" t="s">
        <v>134</v>
      </c>
      <c r="F40" s="125" t="s">
        <v>230</v>
      </c>
    </row>
    <row r="41" spans="4:6" x14ac:dyDescent="0.2">
      <c r="D41" s="122" t="s">
        <v>135</v>
      </c>
      <c r="E41" s="124"/>
      <c r="F41" s="119"/>
    </row>
    <row r="42" spans="4:6" x14ac:dyDescent="0.2">
      <c r="D42" s="122"/>
      <c r="E42" s="124" t="s">
        <v>136</v>
      </c>
      <c r="F42" s="125" t="s">
        <v>137</v>
      </c>
    </row>
    <row r="43" spans="4:6" x14ac:dyDescent="0.2">
      <c r="D43" s="122"/>
      <c r="E43" s="124" t="s">
        <v>138</v>
      </c>
      <c r="F43" s="125" t="s">
        <v>139</v>
      </c>
    </row>
    <row r="44" spans="4:6" x14ac:dyDescent="0.2">
      <c r="D44" s="122"/>
      <c r="E44" s="124" t="s">
        <v>140</v>
      </c>
      <c r="F44" s="125" t="s">
        <v>141</v>
      </c>
    </row>
    <row r="45" spans="4:6" x14ac:dyDescent="0.2">
      <c r="D45" s="122"/>
      <c r="E45" s="124" t="s">
        <v>142</v>
      </c>
      <c r="F45" s="125" t="s">
        <v>143</v>
      </c>
    </row>
    <row r="46" spans="4:6" x14ac:dyDescent="0.2">
      <c r="D46" s="122"/>
      <c r="E46" s="124" t="s">
        <v>144</v>
      </c>
      <c r="F46" s="125" t="s">
        <v>145</v>
      </c>
    </row>
    <row r="47" spans="4:6" x14ac:dyDescent="0.2">
      <c r="D47" s="122"/>
      <c r="E47" s="124" t="s">
        <v>146</v>
      </c>
      <c r="F47" s="125" t="s">
        <v>147</v>
      </c>
    </row>
    <row r="48" spans="4:6" x14ac:dyDescent="0.2">
      <c r="D48" s="122"/>
      <c r="E48" s="124" t="s">
        <v>148</v>
      </c>
      <c r="F48" s="125" t="s">
        <v>149</v>
      </c>
    </row>
    <row r="49" spans="4:6" x14ac:dyDescent="0.2">
      <c r="D49" s="122" t="s">
        <v>150</v>
      </c>
      <c r="E49" s="124"/>
      <c r="F49" s="119"/>
    </row>
    <row r="50" spans="4:6" ht="26.25" customHeight="1" x14ac:dyDescent="0.2">
      <c r="D50" s="122"/>
      <c r="E50" s="124" t="s">
        <v>151</v>
      </c>
      <c r="F50" s="125" t="s">
        <v>152</v>
      </c>
    </row>
    <row r="51" spans="4:6" x14ac:dyDescent="0.2">
      <c r="D51" s="122"/>
      <c r="E51" s="124" t="s">
        <v>153</v>
      </c>
      <c r="F51" s="125" t="s">
        <v>154</v>
      </c>
    </row>
    <row r="52" spans="4:6" x14ac:dyDescent="0.2">
      <c r="D52" s="122"/>
      <c r="E52" s="124" t="s">
        <v>155</v>
      </c>
      <c r="F52" s="125" t="s">
        <v>156</v>
      </c>
    </row>
    <row r="53" spans="4:6" x14ac:dyDescent="0.2">
      <c r="D53" s="122"/>
      <c r="E53" s="124" t="s">
        <v>162</v>
      </c>
      <c r="F53" s="125" t="s">
        <v>163</v>
      </c>
    </row>
    <row r="54" spans="4:6" x14ac:dyDescent="0.2">
      <c r="F54" s="129"/>
    </row>
    <row r="55" spans="4:6" x14ac:dyDescent="0.2">
      <c r="F55" s="115" t="s">
        <v>276</v>
      </c>
    </row>
    <row r="57" spans="4:6" x14ac:dyDescent="0.2">
      <c r="D57" s="115" t="s">
        <v>157</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r:id="rId1"/>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A1:AW22"/>
  <sheetViews>
    <sheetView showGridLines="0" topLeftCell="B1" zoomScale="70" zoomScaleNormal="70" zoomScaleSheetLayoutView="100" workbookViewId="0">
      <selection activeCell="B1" sqref="B1"/>
    </sheetView>
  </sheetViews>
  <sheetFormatPr defaultColWidth="9" defaultRowHeight="17.5" x14ac:dyDescent="0.2"/>
  <cols>
    <col min="1" max="1" width="8.6328125" style="137" hidden="1" customWidth="1"/>
    <col min="2" max="2" width="11.90625" style="137" bestFit="1" customWidth="1"/>
    <col min="3" max="3" width="39.08984375" style="137" customWidth="1"/>
    <col min="4" max="4" width="9" style="137" customWidth="1"/>
    <col min="5" max="6" width="12.7265625" style="137" customWidth="1"/>
    <col min="7" max="7" width="9" style="137" customWidth="1"/>
    <col min="8" max="9" width="9" style="137"/>
    <col min="10" max="10" width="9.7265625" style="137" bestFit="1" customWidth="1"/>
    <col min="11" max="14" width="9" style="137"/>
    <col min="15" max="15" width="11" style="137" customWidth="1"/>
    <col min="16" max="17" width="14.1796875" style="137" bestFit="1" customWidth="1"/>
    <col min="18" max="30" width="9" style="137"/>
    <col min="31" max="31" width="11" style="137" customWidth="1"/>
    <col min="32" max="44" width="9" style="137"/>
    <col min="45" max="45" width="10.1796875" style="137" customWidth="1"/>
    <col min="46" max="46" width="9" style="137"/>
    <col min="47" max="47" width="11" style="137" customWidth="1"/>
    <col min="48" max="16384" width="9" style="137"/>
  </cols>
  <sheetData>
    <row r="1" spans="2:48" s="134" customFormat="1" ht="19.5" customHeight="1" x14ac:dyDescent="0.2">
      <c r="B1" s="132"/>
      <c r="C1" s="133" t="s">
        <v>475</v>
      </c>
    </row>
    <row r="2" spans="2:48" s="134" customFormat="1" ht="16.5" customHeight="1" x14ac:dyDescent="0.2">
      <c r="B2" s="135"/>
    </row>
    <row r="3" spans="2:48" s="134" customFormat="1" ht="33" customHeight="1" x14ac:dyDescent="0.2">
      <c r="B3" s="136" t="s">
        <v>368</v>
      </c>
      <c r="C3" s="130" t="s">
        <v>309</v>
      </c>
    </row>
    <row r="4" spans="2:48" s="134" customFormat="1" ht="35" customHeight="1" x14ac:dyDescent="0.2">
      <c r="B4" s="136" t="s">
        <v>43</v>
      </c>
      <c r="C4" s="131" t="s">
        <v>419</v>
      </c>
    </row>
    <row r="9" spans="2:48" hidden="1" x14ac:dyDescent="0.2"/>
    <row r="10" spans="2:48" hidden="1" x14ac:dyDescent="0.2">
      <c r="B10" s="137" t="s">
        <v>461</v>
      </c>
      <c r="C10" s="137" t="s">
        <v>463</v>
      </c>
      <c r="D10" s="137" t="s">
        <v>447</v>
      </c>
      <c r="E10" s="137" t="s">
        <v>376</v>
      </c>
      <c r="F10" s="137" t="s">
        <v>380</v>
      </c>
      <c r="G10" s="137" t="s">
        <v>304</v>
      </c>
      <c r="H10" s="137" t="s">
        <v>384</v>
      </c>
      <c r="I10" s="137" t="s">
        <v>388</v>
      </c>
      <c r="J10" s="137" t="s">
        <v>390</v>
      </c>
      <c r="K10" s="137" t="s">
        <v>391</v>
      </c>
      <c r="L10" s="137" t="s">
        <v>392</v>
      </c>
      <c r="M10" s="137" t="s">
        <v>393</v>
      </c>
      <c r="N10" s="137" t="s">
        <v>396</v>
      </c>
      <c r="O10" s="137" t="s">
        <v>305</v>
      </c>
      <c r="P10" s="137" t="s">
        <v>398</v>
      </c>
      <c r="Q10" s="137" t="s">
        <v>404</v>
      </c>
      <c r="R10" s="137" t="s">
        <v>406</v>
      </c>
      <c r="S10" s="137" t="s">
        <v>306</v>
      </c>
      <c r="T10" s="137" t="s">
        <v>410</v>
      </c>
      <c r="U10" s="137" t="s">
        <v>412</v>
      </c>
      <c r="V10" s="137" t="s">
        <v>414</v>
      </c>
      <c r="W10" s="137" t="s">
        <v>307</v>
      </c>
      <c r="X10" s="137" t="s">
        <v>308</v>
      </c>
      <c r="Y10" s="137" t="s">
        <v>309</v>
      </c>
      <c r="Z10" s="137" t="s">
        <v>448</v>
      </c>
      <c r="AA10" s="137" t="s">
        <v>420</v>
      </c>
      <c r="AB10" s="137" t="s">
        <v>310</v>
      </c>
      <c r="AC10" s="137" t="s">
        <v>423</v>
      </c>
      <c r="AD10" s="137" t="s">
        <v>449</v>
      </c>
      <c r="AE10" s="137" t="s">
        <v>450</v>
      </c>
      <c r="AF10" s="137" t="s">
        <v>311</v>
      </c>
      <c r="AG10" s="137" t="s">
        <v>451</v>
      </c>
      <c r="AH10" s="137" t="s">
        <v>312</v>
      </c>
      <c r="AI10" s="137" t="s">
        <v>428</v>
      </c>
      <c r="AJ10" s="137" t="s">
        <v>452</v>
      </c>
      <c r="AK10" s="137" t="s">
        <v>313</v>
      </c>
      <c r="AL10" s="137" t="s">
        <v>430</v>
      </c>
      <c r="AM10" s="137" t="s">
        <v>453</v>
      </c>
      <c r="AN10" s="137" t="s">
        <v>433</v>
      </c>
      <c r="AO10" s="137" t="s">
        <v>434</v>
      </c>
      <c r="AP10" s="137" t="s">
        <v>314</v>
      </c>
      <c r="AQ10" s="137" t="s">
        <v>436</v>
      </c>
      <c r="AR10" s="137" t="s">
        <v>315</v>
      </c>
      <c r="AS10" s="137" t="s">
        <v>439</v>
      </c>
      <c r="AT10" s="137" t="s">
        <v>441</v>
      </c>
      <c r="AU10" s="137" t="s">
        <v>443</v>
      </c>
      <c r="AV10" s="137" t="s">
        <v>445</v>
      </c>
    </row>
    <row r="11" spans="2:48" hidden="1" x14ac:dyDescent="0.2">
      <c r="B11" s="137" t="s">
        <v>371</v>
      </c>
      <c r="C11" s="137" t="s">
        <v>464</v>
      </c>
      <c r="D11" s="137" t="s">
        <v>459</v>
      </c>
      <c r="E11" s="137" t="s">
        <v>377</v>
      </c>
      <c r="F11" s="137" t="s">
        <v>381</v>
      </c>
      <c r="G11" s="137" t="s">
        <v>382</v>
      </c>
      <c r="H11" s="137" t="s">
        <v>385</v>
      </c>
      <c r="I11" s="137" t="s">
        <v>389</v>
      </c>
      <c r="J11" s="137" t="s">
        <v>389</v>
      </c>
      <c r="K11" s="137" t="s">
        <v>389</v>
      </c>
      <c r="L11" s="137" t="s">
        <v>389</v>
      </c>
      <c r="M11" s="137" t="s">
        <v>394</v>
      </c>
      <c r="N11" s="137" t="s">
        <v>394</v>
      </c>
      <c r="O11" s="137" t="s">
        <v>394</v>
      </c>
      <c r="P11" s="137" t="s">
        <v>399</v>
      </c>
      <c r="Q11" s="137" t="s">
        <v>405</v>
      </c>
      <c r="R11" s="137" t="s">
        <v>407</v>
      </c>
      <c r="S11" s="137" t="s">
        <v>409</v>
      </c>
      <c r="T11" s="137" t="s">
        <v>411</v>
      </c>
      <c r="U11" s="137" t="s">
        <v>413</v>
      </c>
      <c r="V11" s="137" t="s">
        <v>415</v>
      </c>
      <c r="W11" s="137" t="s">
        <v>416</v>
      </c>
      <c r="X11" s="137" t="s">
        <v>415</v>
      </c>
      <c r="Y11" s="137" t="s">
        <v>419</v>
      </c>
      <c r="Z11" s="137" t="s">
        <v>458</v>
      </c>
      <c r="AA11" s="137" t="s">
        <v>421</v>
      </c>
      <c r="AB11" s="137" t="s">
        <v>422</v>
      </c>
      <c r="AC11" s="137" t="s">
        <v>424</v>
      </c>
      <c r="AD11" s="137" t="s">
        <v>454</v>
      </c>
      <c r="AE11" s="137" t="s">
        <v>460</v>
      </c>
      <c r="AF11" s="137" t="s">
        <v>469</v>
      </c>
      <c r="AG11" s="137" t="s">
        <v>455</v>
      </c>
      <c r="AH11" s="137" t="s">
        <v>427</v>
      </c>
      <c r="AI11" s="137" t="s">
        <v>470</v>
      </c>
      <c r="AJ11" s="137" t="s">
        <v>456</v>
      </c>
      <c r="AK11" s="137" t="s">
        <v>429</v>
      </c>
      <c r="AL11" s="137" t="s">
        <v>431</v>
      </c>
      <c r="AM11" s="137" t="s">
        <v>457</v>
      </c>
      <c r="AN11" s="137" t="s">
        <v>466</v>
      </c>
      <c r="AO11" s="137" t="s">
        <v>435</v>
      </c>
      <c r="AP11" s="137" t="s">
        <v>435</v>
      </c>
      <c r="AQ11" s="137" t="s">
        <v>437</v>
      </c>
      <c r="AR11" s="137" t="s">
        <v>438</v>
      </c>
      <c r="AS11" s="137" t="s">
        <v>440</v>
      </c>
      <c r="AT11" s="137" t="s">
        <v>442</v>
      </c>
      <c r="AU11" s="137" t="s">
        <v>444</v>
      </c>
      <c r="AV11" s="137" t="s">
        <v>446</v>
      </c>
    </row>
    <row r="12" spans="2:48" hidden="1" x14ac:dyDescent="0.2">
      <c r="B12" s="137" t="s">
        <v>372</v>
      </c>
      <c r="C12" s="137" t="s">
        <v>374</v>
      </c>
      <c r="E12" s="137" t="s">
        <v>378</v>
      </c>
      <c r="G12" s="137" t="s">
        <v>383</v>
      </c>
      <c r="H12" s="137" t="s">
        <v>386</v>
      </c>
      <c r="M12" s="137" t="s">
        <v>395</v>
      </c>
      <c r="O12" s="137" t="s">
        <v>397</v>
      </c>
      <c r="P12" s="137" t="s">
        <v>400</v>
      </c>
      <c r="R12" s="137" t="s">
        <v>408</v>
      </c>
      <c r="W12" s="137" t="s">
        <v>417</v>
      </c>
      <c r="X12" s="137" t="s">
        <v>471</v>
      </c>
      <c r="AC12" s="137" t="s">
        <v>425</v>
      </c>
      <c r="AL12" s="137" t="s">
        <v>432</v>
      </c>
    </row>
    <row r="13" spans="2:48" hidden="1" x14ac:dyDescent="0.2">
      <c r="B13" s="137" t="s">
        <v>373</v>
      </c>
      <c r="C13" s="137" t="s">
        <v>375</v>
      </c>
      <c r="E13" s="137" t="s">
        <v>467</v>
      </c>
      <c r="H13" s="137" t="s">
        <v>387</v>
      </c>
      <c r="O13" s="137" t="s">
        <v>462</v>
      </c>
      <c r="P13" s="137" t="s">
        <v>401</v>
      </c>
      <c r="W13" s="137" t="s">
        <v>418</v>
      </c>
      <c r="X13" s="137" t="s">
        <v>472</v>
      </c>
      <c r="AC13" s="137" t="s">
        <v>426</v>
      </c>
    </row>
    <row r="14" spans="2:48" hidden="1" x14ac:dyDescent="0.2">
      <c r="E14" s="137" t="s">
        <v>379</v>
      </c>
      <c r="P14" s="137" t="s">
        <v>402</v>
      </c>
      <c r="AC14" s="137" t="s">
        <v>422</v>
      </c>
    </row>
    <row r="15" spans="2:48" hidden="1" x14ac:dyDescent="0.2">
      <c r="P15" s="137" t="s">
        <v>403</v>
      </c>
    </row>
    <row r="16" spans="2:48" hidden="1" x14ac:dyDescent="0.2"/>
    <row r="17" spans="2:49" hidden="1" x14ac:dyDescent="0.2">
      <c r="B17" s="137" t="s">
        <v>461</v>
      </c>
      <c r="D17" s="137" t="s">
        <v>463</v>
      </c>
      <c r="E17" s="137" t="s">
        <v>447</v>
      </c>
      <c r="F17" s="137" t="s">
        <v>376</v>
      </c>
      <c r="G17" s="137" t="s">
        <v>380</v>
      </c>
      <c r="H17" s="137" t="s">
        <v>304</v>
      </c>
      <c r="I17" s="137" t="s">
        <v>384</v>
      </c>
      <c r="J17" s="137" t="s">
        <v>388</v>
      </c>
      <c r="K17" s="137" t="s">
        <v>390</v>
      </c>
      <c r="L17" s="137" t="s">
        <v>391</v>
      </c>
      <c r="M17" s="137" t="s">
        <v>392</v>
      </c>
      <c r="N17" s="137" t="s">
        <v>393</v>
      </c>
      <c r="O17" s="137" t="s">
        <v>396</v>
      </c>
      <c r="P17" s="137" t="s">
        <v>305</v>
      </c>
      <c r="Q17" s="137" t="s">
        <v>398</v>
      </c>
      <c r="R17" s="137" t="s">
        <v>404</v>
      </c>
      <c r="S17" s="137" t="s">
        <v>406</v>
      </c>
      <c r="T17" s="137" t="s">
        <v>306</v>
      </c>
      <c r="U17" s="137" t="s">
        <v>410</v>
      </c>
      <c r="V17" s="137" t="s">
        <v>412</v>
      </c>
      <c r="W17" s="137" t="s">
        <v>414</v>
      </c>
      <c r="X17" s="137" t="s">
        <v>307</v>
      </c>
      <c r="Y17" s="137" t="s">
        <v>308</v>
      </c>
      <c r="Z17" s="137" t="s">
        <v>309</v>
      </c>
      <c r="AA17" s="137" t="s">
        <v>448</v>
      </c>
      <c r="AB17" s="137" t="s">
        <v>420</v>
      </c>
      <c r="AC17" s="137" t="s">
        <v>310</v>
      </c>
      <c r="AD17" s="137" t="s">
        <v>423</v>
      </c>
      <c r="AE17" s="137" t="s">
        <v>449</v>
      </c>
      <c r="AF17" s="137" t="s">
        <v>450</v>
      </c>
      <c r="AG17" s="137" t="s">
        <v>311</v>
      </c>
      <c r="AH17" s="137" t="s">
        <v>451</v>
      </c>
      <c r="AI17" s="137" t="s">
        <v>312</v>
      </c>
      <c r="AJ17" s="137" t="s">
        <v>428</v>
      </c>
      <c r="AK17" s="137" t="s">
        <v>452</v>
      </c>
      <c r="AL17" s="137" t="s">
        <v>313</v>
      </c>
      <c r="AM17" s="137" t="s">
        <v>430</v>
      </c>
      <c r="AN17" s="137" t="s">
        <v>453</v>
      </c>
      <c r="AO17" s="137" t="s">
        <v>433</v>
      </c>
      <c r="AP17" s="137" t="s">
        <v>434</v>
      </c>
      <c r="AQ17" s="137" t="s">
        <v>314</v>
      </c>
      <c r="AR17" s="137" t="s">
        <v>436</v>
      </c>
      <c r="AS17" s="137" t="s">
        <v>315</v>
      </c>
      <c r="AT17" s="137" t="s">
        <v>439</v>
      </c>
      <c r="AU17" s="137" t="s">
        <v>441</v>
      </c>
      <c r="AV17" s="137" t="s">
        <v>443</v>
      </c>
      <c r="AW17" s="137" t="s">
        <v>445</v>
      </c>
    </row>
    <row r="18" spans="2:49" hidden="1" x14ac:dyDescent="0.2">
      <c r="B18" s="137" t="s">
        <v>371</v>
      </c>
      <c r="D18" s="137" t="s">
        <v>464</v>
      </c>
      <c r="E18" s="137" t="s">
        <v>459</v>
      </c>
      <c r="F18" s="137" t="s">
        <v>377</v>
      </c>
      <c r="G18" s="137" t="s">
        <v>381</v>
      </c>
      <c r="H18" s="137" t="s">
        <v>382</v>
      </c>
      <c r="I18" s="137" t="s">
        <v>385</v>
      </c>
      <c r="J18" s="137" t="s">
        <v>389</v>
      </c>
      <c r="K18" s="137" t="s">
        <v>389</v>
      </c>
      <c r="L18" s="137" t="s">
        <v>389</v>
      </c>
      <c r="M18" s="137" t="s">
        <v>389</v>
      </c>
      <c r="N18" s="137" t="s">
        <v>394</v>
      </c>
      <c r="O18" s="137" t="s">
        <v>394</v>
      </c>
      <c r="P18" s="137" t="s">
        <v>394</v>
      </c>
      <c r="Q18" s="137" t="s">
        <v>399</v>
      </c>
      <c r="R18" s="137" t="s">
        <v>405</v>
      </c>
      <c r="S18" s="137" t="s">
        <v>407</v>
      </c>
      <c r="T18" s="137" t="s">
        <v>409</v>
      </c>
      <c r="U18" s="137" t="s">
        <v>411</v>
      </c>
      <c r="V18" s="137" t="s">
        <v>413</v>
      </c>
      <c r="W18" s="137" t="s">
        <v>415</v>
      </c>
      <c r="X18" s="137" t="s">
        <v>416</v>
      </c>
      <c r="Y18" s="137" t="s">
        <v>415</v>
      </c>
      <c r="Z18" s="137" t="s">
        <v>419</v>
      </c>
      <c r="AA18" s="137" t="s">
        <v>458</v>
      </c>
      <c r="AB18" s="137" t="s">
        <v>421</v>
      </c>
      <c r="AC18" s="137" t="s">
        <v>422</v>
      </c>
      <c r="AD18" s="137" t="s">
        <v>424</v>
      </c>
      <c r="AE18" s="137" t="s">
        <v>454</v>
      </c>
      <c r="AF18" s="137" t="s">
        <v>460</v>
      </c>
      <c r="AG18" s="137" t="s">
        <v>469</v>
      </c>
      <c r="AH18" s="137" t="s">
        <v>455</v>
      </c>
      <c r="AI18" s="137" t="s">
        <v>427</v>
      </c>
      <c r="AJ18" s="137" t="s">
        <v>470</v>
      </c>
      <c r="AK18" s="137" t="s">
        <v>456</v>
      </c>
      <c r="AL18" s="137" t="s">
        <v>429</v>
      </c>
      <c r="AM18" s="137" t="s">
        <v>431</v>
      </c>
      <c r="AN18" s="137" t="s">
        <v>457</v>
      </c>
      <c r="AO18" s="137" t="s">
        <v>466</v>
      </c>
      <c r="AP18" s="137" t="s">
        <v>435</v>
      </c>
      <c r="AQ18" s="137" t="s">
        <v>435</v>
      </c>
      <c r="AR18" s="137" t="s">
        <v>437</v>
      </c>
      <c r="AS18" s="137" t="s">
        <v>438</v>
      </c>
      <c r="AT18" s="137" t="s">
        <v>440</v>
      </c>
      <c r="AU18" s="137" t="s">
        <v>442</v>
      </c>
      <c r="AV18" s="137" t="s">
        <v>444</v>
      </c>
      <c r="AW18" s="137" t="s">
        <v>446</v>
      </c>
    </row>
    <row r="19" spans="2:49" hidden="1" x14ac:dyDescent="0.2">
      <c r="B19" s="137" t="s">
        <v>372</v>
      </c>
      <c r="D19" s="137" t="s">
        <v>374</v>
      </c>
      <c r="F19" s="137" t="s">
        <v>378</v>
      </c>
      <c r="H19" s="137" t="s">
        <v>383</v>
      </c>
      <c r="I19" s="137" t="s">
        <v>386</v>
      </c>
      <c r="N19" s="137" t="s">
        <v>395</v>
      </c>
      <c r="P19" s="137" t="s">
        <v>397</v>
      </c>
      <c r="Q19" s="137" t="s">
        <v>400</v>
      </c>
      <c r="S19" s="137" t="s">
        <v>408</v>
      </c>
      <c r="X19" s="137" t="s">
        <v>417</v>
      </c>
      <c r="Y19" s="137" t="s">
        <v>471</v>
      </c>
      <c r="AD19" s="137" t="s">
        <v>425</v>
      </c>
      <c r="AM19" s="137" t="s">
        <v>432</v>
      </c>
    </row>
    <row r="20" spans="2:49" hidden="1" x14ac:dyDescent="0.2">
      <c r="B20" s="137" t="s">
        <v>373</v>
      </c>
      <c r="D20" s="137" t="s">
        <v>375</v>
      </c>
      <c r="F20" s="137" t="s">
        <v>467</v>
      </c>
      <c r="I20" s="137" t="s">
        <v>387</v>
      </c>
      <c r="P20" s="137" t="s">
        <v>462</v>
      </c>
      <c r="Q20" s="137" t="s">
        <v>401</v>
      </c>
      <c r="X20" s="137" t="s">
        <v>418</v>
      </c>
      <c r="Y20" s="137" t="s">
        <v>472</v>
      </c>
      <c r="AD20" s="137" t="s">
        <v>426</v>
      </c>
    </row>
    <row r="21" spans="2:49" hidden="1" x14ac:dyDescent="0.2">
      <c r="F21" s="137" t="s">
        <v>379</v>
      </c>
      <c r="Q21" s="137" t="s">
        <v>402</v>
      </c>
      <c r="AD21" s="137" t="s">
        <v>422</v>
      </c>
    </row>
    <row r="22" spans="2:49" hidden="1" x14ac:dyDescent="0.2">
      <c r="Q22" s="137" t="s">
        <v>403</v>
      </c>
    </row>
  </sheetData>
  <phoneticPr fontId="4"/>
  <dataValidations count="2">
    <dataValidation type="list" allowBlank="1" showInputMessage="1" showErrorMessage="1" sqref="C3" xr:uid="{00000000-0002-0000-0200-000000000000}">
      <formula1>$B$10:$AV$10</formula1>
    </dataValidation>
    <dataValidation type="list" allowBlank="1" showInputMessage="1" showErrorMessage="1" errorTitle="ご注意" error="プルダウンリストからご選択ください。" sqref="C4" xr:uid="{00000000-0002-0000-0200-000001000000}">
      <formula1>INDIRECT($C$3)</formula1>
    </dataValidation>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1"/>
  <sheetViews>
    <sheetView showGridLines="0" topLeftCell="B6" zoomScale="70" zoomScaleNormal="70" zoomScaleSheetLayoutView="80" workbookViewId="0">
      <selection activeCell="B9" sqref="B9:C9"/>
    </sheetView>
  </sheetViews>
  <sheetFormatPr defaultColWidth="9" defaultRowHeight="14.5" x14ac:dyDescent="0.2"/>
  <cols>
    <col min="1" max="1" width="8.6328125" style="138" hidden="1" customWidth="1"/>
    <col min="2" max="2" width="7.36328125" style="140" customWidth="1"/>
    <col min="3" max="3" width="21.36328125" style="140" customWidth="1"/>
    <col min="4" max="4" width="28.81640625" style="140" customWidth="1"/>
    <col min="5" max="5" width="30.81640625" style="140" customWidth="1"/>
    <col min="6" max="6" width="22.7265625" style="140" customWidth="1"/>
    <col min="7" max="16384" width="9" style="140"/>
  </cols>
  <sheetData>
    <row r="1" spans="1:248" ht="17.5" x14ac:dyDescent="0.2">
      <c r="B1" s="139" t="s">
        <v>337</v>
      </c>
    </row>
    <row r="2" spans="1:248" s="141" customFormat="1" x14ac:dyDescent="0.2">
      <c r="A2" s="138"/>
      <c r="B2" s="143"/>
      <c r="C2" s="142"/>
      <c r="D2" s="142"/>
    </row>
    <row r="3" spans="1:248" ht="16.5" customHeight="1" x14ac:dyDescent="0.2">
      <c r="B3" s="144" t="s">
        <v>43</v>
      </c>
      <c r="C3" s="145"/>
      <c r="D3" s="146" t="str">
        <f>IF(ｼｰﾄ0!C4="","",ｼｰﾄ0!C3 &amp; (ｼｰﾄ0!C4))</f>
        <v>三重県濃尾平野（北勢）</v>
      </c>
      <c r="E3" s="146"/>
      <c r="F3" s="146"/>
      <c r="IN3" s="141">
        <v>1</v>
      </c>
    </row>
    <row r="4" spans="1:248" ht="54" customHeight="1" x14ac:dyDescent="0.2">
      <c r="B4" s="144" t="s">
        <v>44</v>
      </c>
      <c r="C4" s="145"/>
      <c r="D4" s="147" t="s">
        <v>341</v>
      </c>
      <c r="E4" s="148" t="s">
        <v>468</v>
      </c>
      <c r="F4" s="149" t="s">
        <v>342</v>
      </c>
    </row>
    <row r="5" spans="1:248" ht="26" customHeight="1" x14ac:dyDescent="0.2">
      <c r="B5" s="150" t="s">
        <v>67</v>
      </c>
      <c r="C5" s="150"/>
      <c r="D5" s="151" t="s">
        <v>479</v>
      </c>
      <c r="E5" s="151" t="s">
        <v>484</v>
      </c>
      <c r="F5" s="152" t="s">
        <v>490</v>
      </c>
    </row>
    <row r="6" spans="1:248" ht="26" customHeight="1" x14ac:dyDescent="0.2">
      <c r="B6" s="153" t="s">
        <v>205</v>
      </c>
      <c r="C6" s="153"/>
      <c r="D6" s="154" t="s">
        <v>480</v>
      </c>
      <c r="E6" s="154" t="s">
        <v>483</v>
      </c>
      <c r="F6" s="155" t="s">
        <v>491</v>
      </c>
    </row>
    <row r="7" spans="1:248" ht="25" customHeight="1" x14ac:dyDescent="0.2">
      <c r="B7" s="156" t="s">
        <v>47</v>
      </c>
      <c r="C7" s="156"/>
      <c r="D7" s="154" t="s">
        <v>485</v>
      </c>
      <c r="E7" s="154" t="s">
        <v>485</v>
      </c>
      <c r="F7" s="155" t="s">
        <v>492</v>
      </c>
    </row>
    <row r="8" spans="1:248" ht="27" customHeight="1" x14ac:dyDescent="0.2">
      <c r="B8" s="157" t="s">
        <v>184</v>
      </c>
      <c r="C8" s="158"/>
      <c r="D8" s="154" t="s">
        <v>482</v>
      </c>
      <c r="E8" s="154" t="s">
        <v>486</v>
      </c>
      <c r="F8" s="155" t="s">
        <v>493</v>
      </c>
    </row>
    <row r="9" spans="1:248" ht="26.25" customHeight="1" x14ac:dyDescent="0.2">
      <c r="B9" s="159" t="s">
        <v>348</v>
      </c>
      <c r="C9" s="160"/>
      <c r="D9" s="154" t="s">
        <v>481</v>
      </c>
      <c r="E9" s="161" t="s">
        <v>487</v>
      </c>
      <c r="F9" s="155" t="s">
        <v>493</v>
      </c>
    </row>
    <row r="10" spans="1:248" ht="30" customHeight="1" x14ac:dyDescent="0.2">
      <c r="B10" s="159" t="s">
        <v>473</v>
      </c>
      <c r="C10" s="162"/>
      <c r="D10" s="163"/>
      <c r="E10" s="164" t="s">
        <v>488</v>
      </c>
      <c r="F10" s="163"/>
    </row>
    <row r="11" spans="1:248" ht="29.25" customHeight="1" x14ac:dyDescent="0.2">
      <c r="B11" s="165" t="s">
        <v>68</v>
      </c>
      <c r="C11" s="166" t="s">
        <v>186</v>
      </c>
      <c r="D11" s="167">
        <v>163.26</v>
      </c>
      <c r="E11" s="167">
        <v>9.4700000000000006</v>
      </c>
      <c r="F11" s="168">
        <v>-10.46</v>
      </c>
    </row>
    <row r="12" spans="1:248" ht="30" customHeight="1" x14ac:dyDescent="0.2">
      <c r="B12" s="165"/>
      <c r="C12" s="169" t="s">
        <v>185</v>
      </c>
      <c r="D12" s="170"/>
      <c r="E12" s="167">
        <v>7.02</v>
      </c>
      <c r="F12" s="170"/>
    </row>
    <row r="13" spans="1:248" ht="30.75" customHeight="1" x14ac:dyDescent="0.2">
      <c r="B13" s="165"/>
      <c r="C13" s="166" t="s">
        <v>349</v>
      </c>
      <c r="D13" s="170"/>
      <c r="E13" s="170"/>
      <c r="F13" s="168">
        <v>0.91</v>
      </c>
    </row>
    <row r="14" spans="1:248" ht="19.5" customHeight="1" x14ac:dyDescent="0.2">
      <c r="B14" s="171"/>
      <c r="C14" s="172" t="s">
        <v>66</v>
      </c>
      <c r="D14" s="173">
        <v>-0.28999999999999998</v>
      </c>
      <c r="E14" s="173">
        <v>1.71</v>
      </c>
      <c r="F14" s="173">
        <v>1</v>
      </c>
    </row>
    <row r="15" spans="1:248" ht="19.5" customHeight="1" x14ac:dyDescent="0.2">
      <c r="B15" s="171"/>
      <c r="C15" s="172" t="s">
        <v>238</v>
      </c>
      <c r="D15" s="173">
        <v>0.73</v>
      </c>
      <c r="E15" s="174" t="s">
        <v>489</v>
      </c>
      <c r="F15" s="173">
        <v>-0.37</v>
      </c>
    </row>
    <row r="16" spans="1:248" ht="19.5" customHeight="1" x14ac:dyDescent="0.2">
      <c r="B16" s="171"/>
      <c r="C16" s="172" t="s">
        <v>70</v>
      </c>
      <c r="D16" s="173">
        <v>-0.85</v>
      </c>
      <c r="E16" s="174" t="s">
        <v>489</v>
      </c>
      <c r="F16" s="173">
        <v>0.08</v>
      </c>
    </row>
    <row r="17" spans="2:6" ht="19.5" customHeight="1" x14ac:dyDescent="0.2">
      <c r="B17" s="171"/>
      <c r="C17" s="172" t="s">
        <v>72</v>
      </c>
      <c r="D17" s="173">
        <v>2.66</v>
      </c>
      <c r="E17" s="174" t="s">
        <v>489</v>
      </c>
      <c r="F17" s="173">
        <v>0.17</v>
      </c>
    </row>
    <row r="18" spans="2:6" ht="19.5" customHeight="1" x14ac:dyDescent="0.2">
      <c r="B18" s="171"/>
      <c r="C18" s="172" t="s">
        <v>71</v>
      </c>
      <c r="D18" s="173">
        <v>1.28</v>
      </c>
      <c r="E18" s="174" t="s">
        <v>489</v>
      </c>
      <c r="F18" s="173">
        <v>-0.43</v>
      </c>
    </row>
    <row r="19" spans="2:6" ht="19.5" customHeight="1" x14ac:dyDescent="0.2">
      <c r="B19" s="171"/>
      <c r="C19" s="172" t="s">
        <v>166</v>
      </c>
      <c r="D19" s="173">
        <v>-0.89</v>
      </c>
      <c r="E19" s="173">
        <v>1.7</v>
      </c>
      <c r="F19" s="175">
        <v>0.23</v>
      </c>
    </row>
    <row r="20" spans="2:6" ht="19.5" customHeight="1" x14ac:dyDescent="0.2">
      <c r="B20" s="171"/>
      <c r="C20" s="176" t="s">
        <v>239</v>
      </c>
      <c r="D20" s="173">
        <v>1.74</v>
      </c>
      <c r="E20" s="173">
        <v>1.88</v>
      </c>
      <c r="F20" s="173">
        <v>0.21</v>
      </c>
    </row>
    <row r="21" spans="2:6" ht="19.5" customHeight="1" x14ac:dyDescent="0.2">
      <c r="B21" s="171"/>
      <c r="C21" s="176" t="s">
        <v>257</v>
      </c>
      <c r="D21" s="173">
        <v>0.5</v>
      </c>
      <c r="E21" s="173">
        <v>1.58</v>
      </c>
      <c r="F21" s="173">
        <v>-0.16</v>
      </c>
    </row>
    <row r="22" spans="2:6" ht="19.5" customHeight="1" x14ac:dyDescent="0.2">
      <c r="B22" s="171"/>
      <c r="C22" s="176" t="s">
        <v>351</v>
      </c>
      <c r="D22" s="173">
        <v>-0.28000000000000003</v>
      </c>
      <c r="E22" s="173">
        <v>1.1000000000000001</v>
      </c>
      <c r="F22" s="173">
        <v>-0.02</v>
      </c>
    </row>
    <row r="23" spans="2:6" ht="19.5" customHeight="1" x14ac:dyDescent="0.2">
      <c r="B23" s="177"/>
      <c r="C23" s="176" t="s">
        <v>357</v>
      </c>
      <c r="D23" s="173">
        <v>0.27</v>
      </c>
      <c r="E23" s="173">
        <v>0.76</v>
      </c>
      <c r="F23" s="175">
        <v>0.91</v>
      </c>
    </row>
    <row r="24" spans="2:6" ht="12" customHeight="1" x14ac:dyDescent="0.2">
      <c r="C24" s="178" t="s">
        <v>216</v>
      </c>
      <c r="D24" s="179" t="s">
        <v>494</v>
      </c>
      <c r="E24" s="180"/>
      <c r="F24" s="181"/>
    </row>
    <row r="25" spans="2:6" ht="12" customHeight="1" x14ac:dyDescent="0.2">
      <c r="C25" s="182"/>
      <c r="D25" s="183" t="s">
        <v>495</v>
      </c>
      <c r="E25" s="180"/>
      <c r="F25" s="184"/>
    </row>
    <row r="26" spans="2:6" ht="12" customHeight="1" x14ac:dyDescent="0.2">
      <c r="C26" s="185"/>
      <c r="D26" s="183" t="s">
        <v>496</v>
      </c>
      <c r="E26" s="180"/>
      <c r="F26" s="184"/>
    </row>
    <row r="27" spans="2:6" ht="12" customHeight="1" x14ac:dyDescent="0.2">
      <c r="D27" s="186" t="s">
        <v>497</v>
      </c>
      <c r="E27" s="180"/>
      <c r="F27" s="184"/>
    </row>
    <row r="28" spans="2:6" ht="12" customHeight="1" x14ac:dyDescent="0.2">
      <c r="D28" s="187" t="s">
        <v>498</v>
      </c>
      <c r="E28" s="188"/>
      <c r="F28" s="189"/>
    </row>
    <row r="40" spans="3:3" x14ac:dyDescent="0.2">
      <c r="C40" s="182"/>
    </row>
    <row r="41" spans="3:3" x14ac:dyDescent="0.2">
      <c r="C41" s="182"/>
    </row>
  </sheetData>
  <sheetProtection formatCells="0"/>
  <mergeCells count="15">
    <mergeCell ref="D25:F25"/>
    <mergeCell ref="D26:F26"/>
    <mergeCell ref="D27:F27"/>
    <mergeCell ref="D28:F28"/>
    <mergeCell ref="B7:C7"/>
    <mergeCell ref="B8:C8"/>
    <mergeCell ref="B9:C9"/>
    <mergeCell ref="B10:C10"/>
    <mergeCell ref="B11:B23"/>
    <mergeCell ref="D24:F24"/>
    <mergeCell ref="B3:C3"/>
    <mergeCell ref="D3:F3"/>
    <mergeCell ref="B4:C4"/>
    <mergeCell ref="B5:C5"/>
    <mergeCell ref="B6:C6"/>
  </mergeCells>
  <phoneticPr fontId="4"/>
  <conditionalFormatting sqref="D13">
    <cfRule type="expression" dxfId="5" priority="25">
      <formula>$D$5&lt;&gt;""</formula>
    </cfRule>
  </conditionalFormatting>
  <conditionalFormatting sqref="D12">
    <cfRule type="expression" dxfId="4" priority="23">
      <formula>$D$5&lt;&gt;""</formula>
    </cfRule>
  </conditionalFormatting>
  <conditionalFormatting sqref="F12">
    <cfRule type="expression" dxfId="3" priority="22">
      <formula>$D$5&lt;&gt;""</formula>
    </cfRule>
  </conditionalFormatting>
  <conditionalFormatting sqref="E13">
    <cfRule type="expression" dxfId="2" priority="21">
      <formula>$D$5&lt;&gt;""</formula>
    </cfRule>
  </conditionalFormatting>
  <dataValidations xWindow="975" yWindow="680" count="7">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8:F8 F9" xr:uid="{00000000-0002-0000-0500-000000000000}">
      <formula1>4</formula1>
      <formula2>8</formula2>
    </dataValidation>
    <dataValidation allowBlank="1" showInputMessage="1" showErrorMessage="1" promptTitle="記入例と同じ形式で記載してください。英数半角大文字" prompt="_x000a_記入例_x000a_　　　　　H28～R2_x000a_          H24～H28_x000a_" sqref="E9" xr:uid="{00000000-0002-0000-0500-000001000000}"/>
    <dataValidation allowBlank="1" showInputMessage="1" showErrorMessage="1" promptTitle="記入例と同じ形式で記載してください。英数半角大文字" prompt="記入例_x000a_　　　　　S50～R2_x000a_          H2～R1_x000a_" sqref="D9" xr:uid="{00000000-0002-0000-0500-000002000000}"/>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8" xr:uid="{00000000-0002-0000-0500-000003000000}">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2:D13 E13 F12" xr:uid="{00000000-0002-0000-0500-000004000000}">
      <formula1>D12=ROUNDDOWN(D12,2)</formula1>
    </dataValidation>
    <dataValidation type="custom" allowBlank="1" showInputMessage="1" showErrorMessage="1" errorTitle="ご注意" error="沈下量の数値は、小数点第２位までご記入ください。_x000a__x000a_12.56  19.08_x000a_5.03    14.10" sqref="D11:F11 E12 F13" xr:uid="{00000000-0002-0000-0500-000005000000}">
      <formula1>D11=ROUNDDOWN(D11,2)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4:F23" xr:uid="{00000000-0002-0000-0500-000006000000}">
      <formula1>D14=ROUNDDOWN(D14,2)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G24"/>
  <sheetViews>
    <sheetView showGridLines="0" topLeftCell="B1" zoomScale="70" zoomScaleNormal="70" zoomScaleSheetLayoutView="90" workbookViewId="0">
      <selection activeCell="B2" sqref="B2:C2"/>
    </sheetView>
  </sheetViews>
  <sheetFormatPr defaultColWidth="9" defaultRowHeight="14.5" x14ac:dyDescent="0.2"/>
  <cols>
    <col min="1" max="1" width="8.6328125" style="185" hidden="1" customWidth="1"/>
    <col min="2" max="2" width="6.90625" style="185" customWidth="1"/>
    <col min="3" max="3" width="14.26953125" style="185" customWidth="1"/>
    <col min="4" max="4" width="18.90625" style="185" customWidth="1"/>
    <col min="5" max="5" width="26.26953125" style="185" customWidth="1"/>
    <col min="6" max="6" width="23.54296875" style="185" customWidth="1"/>
    <col min="7" max="7" width="24.6328125" style="185" customWidth="1"/>
    <col min="8" max="16384" width="9" style="185"/>
  </cols>
  <sheetData>
    <row r="1" spans="2:7" ht="17.5" x14ac:dyDescent="0.2">
      <c r="B1" s="139" t="s">
        <v>338</v>
      </c>
    </row>
    <row r="2" spans="2:7" ht="18.75" customHeight="1" x14ac:dyDescent="0.2">
      <c r="B2" s="192" t="str">
        <f>IF(ｼｰﾄ0!C4="","",ｼｰﾄ0!C3   &amp; (ｼｰﾄ0!C4) )</f>
        <v>三重県濃尾平野（北勢）</v>
      </c>
      <c r="C2" s="192"/>
      <c r="D2" s="193"/>
      <c r="E2" s="193"/>
      <c r="F2" s="193"/>
      <c r="G2" s="193"/>
    </row>
    <row r="3" spans="2:7" ht="27" customHeight="1" x14ac:dyDescent="0.2">
      <c r="B3" s="194" t="s">
        <v>207</v>
      </c>
      <c r="C3" s="195"/>
      <c r="D3" s="196" t="s">
        <v>499</v>
      </c>
      <c r="E3" s="196" t="s">
        <v>500</v>
      </c>
      <c r="F3" s="196" t="s">
        <v>501</v>
      </c>
      <c r="G3" s="196"/>
    </row>
    <row r="4" spans="2:7" ht="27" customHeight="1" x14ac:dyDescent="0.2">
      <c r="B4" s="194" t="s">
        <v>203</v>
      </c>
      <c r="C4" s="195"/>
      <c r="D4" s="197" t="s">
        <v>502</v>
      </c>
      <c r="E4" s="197" t="s">
        <v>503</v>
      </c>
      <c r="F4" s="197" t="s">
        <v>504</v>
      </c>
      <c r="G4" s="197"/>
    </row>
    <row r="5" spans="2:7" ht="27" customHeight="1" x14ac:dyDescent="0.2">
      <c r="B5" s="194" t="s">
        <v>27</v>
      </c>
      <c r="C5" s="195"/>
      <c r="D5" s="197">
        <v>-0.02</v>
      </c>
      <c r="E5" s="197">
        <v>-0.79</v>
      </c>
      <c r="F5" s="197">
        <v>-0.01</v>
      </c>
      <c r="G5" s="197"/>
    </row>
    <row r="6" spans="2:7" ht="27" customHeight="1" x14ac:dyDescent="0.2">
      <c r="B6" s="194" t="s">
        <v>46</v>
      </c>
      <c r="C6" s="195"/>
      <c r="D6" s="197" t="s">
        <v>505</v>
      </c>
      <c r="E6" s="197" t="s">
        <v>506</v>
      </c>
      <c r="F6" s="197" t="s">
        <v>507</v>
      </c>
      <c r="G6" s="197"/>
    </row>
    <row r="7" spans="2:7" ht="27" customHeight="1" x14ac:dyDescent="0.2">
      <c r="B7" s="194" t="s">
        <v>47</v>
      </c>
      <c r="C7" s="195"/>
      <c r="D7" s="197" t="s">
        <v>309</v>
      </c>
      <c r="E7" s="197" t="s">
        <v>309</v>
      </c>
      <c r="F7" s="197" t="s">
        <v>309</v>
      </c>
      <c r="G7" s="197"/>
    </row>
    <row r="8" spans="2:7" ht="27" customHeight="1" x14ac:dyDescent="0.2">
      <c r="B8" s="194" t="s">
        <v>28</v>
      </c>
      <c r="C8" s="195"/>
      <c r="D8" s="197" t="s">
        <v>508</v>
      </c>
      <c r="E8" s="197" t="s">
        <v>508</v>
      </c>
      <c r="F8" s="197" t="s">
        <v>509</v>
      </c>
      <c r="G8" s="197"/>
    </row>
    <row r="9" spans="2:7" ht="27" customHeight="1" x14ac:dyDescent="0.2">
      <c r="B9" s="194" t="s">
        <v>206</v>
      </c>
      <c r="C9" s="195"/>
      <c r="D9" s="197" t="s">
        <v>510</v>
      </c>
      <c r="E9" s="197" t="s">
        <v>510</v>
      </c>
      <c r="F9" s="197" t="s">
        <v>511</v>
      </c>
      <c r="G9" s="197"/>
    </row>
    <row r="10" spans="2:7" ht="27" customHeight="1" x14ac:dyDescent="0.2">
      <c r="B10" s="198" t="s">
        <v>48</v>
      </c>
      <c r="C10" s="199"/>
      <c r="D10" s="200" t="s">
        <v>512</v>
      </c>
      <c r="E10" s="200" t="s">
        <v>513</v>
      </c>
      <c r="F10" s="200" t="s">
        <v>514</v>
      </c>
      <c r="G10" s="200"/>
    </row>
    <row r="11" spans="2:7" ht="18.75" customHeight="1" x14ac:dyDescent="0.2">
      <c r="B11" s="201" t="s">
        <v>26</v>
      </c>
      <c r="C11" s="196" t="s">
        <v>66</v>
      </c>
      <c r="D11" s="202">
        <v>-1.59</v>
      </c>
      <c r="E11" s="202">
        <v>-1.32</v>
      </c>
      <c r="F11" s="202">
        <v>-0.62</v>
      </c>
      <c r="G11" s="202"/>
    </row>
    <row r="12" spans="2:7" ht="18.75" customHeight="1" x14ac:dyDescent="0.2">
      <c r="B12" s="203"/>
      <c r="C12" s="196" t="s">
        <v>69</v>
      </c>
      <c r="D12" s="202">
        <v>-1.58</v>
      </c>
      <c r="E12" s="202">
        <v>-1.27</v>
      </c>
      <c r="F12" s="202">
        <v>-0.66</v>
      </c>
      <c r="G12" s="202"/>
    </row>
    <row r="13" spans="2:7" ht="18.75" customHeight="1" x14ac:dyDescent="0.2">
      <c r="B13" s="203"/>
      <c r="C13" s="196" t="s">
        <v>208</v>
      </c>
      <c r="D13" s="202">
        <v>-1.43</v>
      </c>
      <c r="E13" s="202">
        <v>-1.04</v>
      </c>
      <c r="F13" s="202">
        <v>-0.56000000000000005</v>
      </c>
      <c r="G13" s="202"/>
    </row>
    <row r="14" spans="2:7" ht="18.75" customHeight="1" x14ac:dyDescent="0.2">
      <c r="B14" s="203"/>
      <c r="C14" s="196" t="s">
        <v>72</v>
      </c>
      <c r="D14" s="202">
        <v>-1.45</v>
      </c>
      <c r="E14" s="202">
        <v>-1.1100000000000001</v>
      </c>
      <c r="F14" s="202">
        <v>-0.55000000000000004</v>
      </c>
      <c r="G14" s="202"/>
    </row>
    <row r="15" spans="2:7" ht="18.75" customHeight="1" x14ac:dyDescent="0.2">
      <c r="B15" s="204" t="s">
        <v>49</v>
      </c>
      <c r="C15" s="196" t="s">
        <v>71</v>
      </c>
      <c r="D15" s="202">
        <v>-1.38</v>
      </c>
      <c r="E15" s="202">
        <v>-0.96</v>
      </c>
      <c r="F15" s="202">
        <v>-0.54</v>
      </c>
      <c r="G15" s="202"/>
    </row>
    <row r="16" spans="2:7" ht="18.75" customHeight="1" x14ac:dyDescent="0.2">
      <c r="B16" s="204"/>
      <c r="C16" s="196" t="s">
        <v>166</v>
      </c>
      <c r="D16" s="202">
        <v>-1.35</v>
      </c>
      <c r="E16" s="202">
        <v>-0.83</v>
      </c>
      <c r="F16" s="202">
        <v>-0.56000000000000005</v>
      </c>
      <c r="G16" s="202"/>
    </row>
    <row r="17" spans="2:7" ht="18.75" customHeight="1" x14ac:dyDescent="0.2">
      <c r="B17" s="204"/>
      <c r="C17" s="172" t="s">
        <v>231</v>
      </c>
      <c r="D17" s="202">
        <v>-1.31</v>
      </c>
      <c r="E17" s="202">
        <v>-2.4900000000000002</v>
      </c>
      <c r="F17" s="202"/>
      <c r="G17" s="202"/>
    </row>
    <row r="18" spans="2:7" ht="18.75" customHeight="1" x14ac:dyDescent="0.2">
      <c r="B18" s="204"/>
      <c r="C18" s="172" t="s">
        <v>257</v>
      </c>
      <c r="D18" s="202">
        <v>-1.24</v>
      </c>
      <c r="E18" s="202">
        <v>-0.76</v>
      </c>
      <c r="F18" s="202"/>
      <c r="G18" s="202"/>
    </row>
    <row r="19" spans="2:7" ht="18.75" customHeight="1" x14ac:dyDescent="0.2">
      <c r="B19" s="204"/>
      <c r="C19" s="172" t="s">
        <v>351</v>
      </c>
      <c r="D19" s="202">
        <v>-1.22</v>
      </c>
      <c r="E19" s="202">
        <v>-0.64</v>
      </c>
      <c r="F19" s="202"/>
      <c r="G19" s="202"/>
    </row>
    <row r="20" spans="2:7" ht="18.75" customHeight="1" x14ac:dyDescent="0.2">
      <c r="B20" s="205"/>
      <c r="C20" s="172" t="s">
        <v>357</v>
      </c>
      <c r="D20" s="202">
        <v>-1.22</v>
      </c>
      <c r="E20" s="202">
        <v>-0.62</v>
      </c>
      <c r="F20" s="202"/>
      <c r="G20" s="202"/>
    </row>
    <row r="21" spans="2:7" x14ac:dyDescent="0.2">
      <c r="B21" s="191"/>
      <c r="C21" s="206" t="s">
        <v>215</v>
      </c>
      <c r="D21" s="207" t="s">
        <v>515</v>
      </c>
      <c r="E21" s="208"/>
      <c r="F21" s="208"/>
      <c r="G21" s="181"/>
    </row>
    <row r="22" spans="2:7" x14ac:dyDescent="0.2">
      <c r="B22" s="191"/>
      <c r="C22" s="191"/>
      <c r="D22" s="209" t="s">
        <v>516</v>
      </c>
      <c r="E22" s="180"/>
      <c r="F22" s="180"/>
      <c r="G22" s="184"/>
    </row>
    <row r="23" spans="2:7" x14ac:dyDescent="0.2">
      <c r="B23" s="191"/>
      <c r="C23" s="191"/>
      <c r="D23" s="209" t="s">
        <v>517</v>
      </c>
      <c r="E23" s="180"/>
      <c r="F23" s="180"/>
      <c r="G23" s="184"/>
    </row>
    <row r="24" spans="2:7" x14ac:dyDescent="0.2">
      <c r="B24" s="191"/>
      <c r="C24" s="191"/>
      <c r="D24" s="210" t="s">
        <v>518</v>
      </c>
      <c r="E24" s="188"/>
      <c r="F24" s="188"/>
      <c r="G24" s="189"/>
    </row>
  </sheetData>
  <sheetProtection insertColumns="0"/>
  <mergeCells count="15">
    <mergeCell ref="B7:C7"/>
    <mergeCell ref="D22:G22"/>
    <mergeCell ref="D23:G23"/>
    <mergeCell ref="D24:G24"/>
    <mergeCell ref="B8:C8"/>
    <mergeCell ref="B9:C9"/>
    <mergeCell ref="B10:C10"/>
    <mergeCell ref="B11:B14"/>
    <mergeCell ref="B15:B20"/>
    <mergeCell ref="D21:G21"/>
    <mergeCell ref="B2:C2"/>
    <mergeCell ref="B3:C3"/>
    <mergeCell ref="B4:C4"/>
    <mergeCell ref="B5:C5"/>
    <mergeCell ref="B6:C6"/>
  </mergeCells>
  <phoneticPr fontId="4"/>
  <pageMargins left="0.70866141732283472" right="0.55118110236220474" top="0.70866141732283472" bottom="0.6692913385826772"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4"/>
  <sheetViews>
    <sheetView showGridLines="0" zoomScale="70" zoomScaleNormal="70" zoomScaleSheetLayoutView="90" workbookViewId="0">
      <pane xSplit="1" ySplit="5" topLeftCell="B6" activePane="bottomRight" state="frozen"/>
      <selection activeCell="B1" sqref="B1"/>
      <selection pane="topRight" activeCell="B1" sqref="B1"/>
      <selection pane="bottomLeft" activeCell="B1" sqref="B1"/>
      <selection pane="bottomRight" activeCell="B1" sqref="B1"/>
    </sheetView>
  </sheetViews>
  <sheetFormatPr defaultColWidth="9" defaultRowHeight="14.5" x14ac:dyDescent="0.2"/>
  <cols>
    <col min="1" max="1" width="8.6328125" style="190" hidden="1" customWidth="1"/>
    <col min="2" max="2" width="16.6328125" style="190" customWidth="1"/>
    <col min="3" max="3" width="12.7265625" style="190" customWidth="1"/>
    <col min="4" max="4" width="10.36328125" style="190" customWidth="1"/>
    <col min="5" max="8" width="8.7265625" style="190" customWidth="1"/>
    <col min="9" max="12" width="12" style="190" customWidth="1"/>
    <col min="13" max="16384" width="9" style="190"/>
  </cols>
  <sheetData>
    <row r="1" spans="1:18" s="185" customFormat="1" ht="17.5" x14ac:dyDescent="0.2">
      <c r="B1" s="139" t="s">
        <v>478</v>
      </c>
    </row>
    <row r="2" spans="1:18" s="185" customFormat="1" ht="15" thickBot="1" x14ac:dyDescent="0.25">
      <c r="A2" s="217"/>
      <c r="B2" s="219" t="str">
        <f>IF(ｼｰﾄ0!C4="","",ｼｰﾄ0!C3   &amp; (ｼｰﾄ0!C4) )</f>
        <v>三重県濃尾平野（北勢）</v>
      </c>
      <c r="C2" s="219"/>
      <c r="D2" s="142"/>
      <c r="E2" s="218"/>
      <c r="F2" s="218"/>
      <c r="G2" s="218"/>
      <c r="H2" s="218"/>
    </row>
    <row r="3" spans="1:18" ht="48.5" customHeight="1" x14ac:dyDescent="0.2">
      <c r="A3" s="220"/>
      <c r="B3" s="221" t="s">
        <v>535</v>
      </c>
      <c r="C3" s="222" t="s">
        <v>244</v>
      </c>
      <c r="D3" s="223"/>
      <c r="E3" s="224" t="s">
        <v>362</v>
      </c>
      <c r="F3" s="225"/>
      <c r="G3" s="225"/>
      <c r="H3" s="226"/>
      <c r="I3" s="227" t="s">
        <v>536</v>
      </c>
      <c r="J3" s="228"/>
      <c r="K3" s="229" t="s">
        <v>537</v>
      </c>
      <c r="L3" s="230"/>
    </row>
    <row r="4" spans="1:18" ht="37.5" customHeight="1" x14ac:dyDescent="0.2">
      <c r="A4" s="220"/>
      <c r="B4" s="231"/>
      <c r="C4" s="232"/>
      <c r="D4" s="233" t="s">
        <v>352</v>
      </c>
      <c r="E4" s="234" t="s">
        <v>282</v>
      </c>
      <c r="F4" s="235" t="s">
        <v>281</v>
      </c>
      <c r="G4" s="235" t="s">
        <v>158</v>
      </c>
      <c r="H4" s="233" t="s">
        <v>266</v>
      </c>
      <c r="I4" s="236" t="s">
        <v>317</v>
      </c>
      <c r="J4" s="237" t="s">
        <v>318</v>
      </c>
      <c r="K4" s="236" t="s">
        <v>347</v>
      </c>
      <c r="L4" s="238" t="s">
        <v>319</v>
      </c>
    </row>
    <row r="5" spans="1:18" ht="29" customHeight="1" x14ac:dyDescent="0.2">
      <c r="A5" s="220"/>
      <c r="B5" s="231"/>
      <c r="C5" s="232"/>
      <c r="D5" s="239"/>
      <c r="E5" s="240"/>
      <c r="F5" s="241"/>
      <c r="G5" s="241"/>
      <c r="H5" s="239"/>
      <c r="I5" s="242" t="s">
        <v>320</v>
      </c>
      <c r="J5" s="243" t="s">
        <v>323</v>
      </c>
      <c r="K5" s="244" t="s">
        <v>322</v>
      </c>
      <c r="L5" s="245" t="s">
        <v>321</v>
      </c>
    </row>
    <row r="6" spans="1:18" ht="27.5" customHeight="1" x14ac:dyDescent="0.2">
      <c r="A6" s="220"/>
      <c r="B6" s="246" t="s">
        <v>532</v>
      </c>
      <c r="C6" s="247">
        <v>120</v>
      </c>
      <c r="D6" s="247">
        <v>55</v>
      </c>
      <c r="E6" s="248"/>
      <c r="F6" s="248"/>
      <c r="G6" s="248"/>
      <c r="H6" s="248"/>
      <c r="I6" s="249"/>
      <c r="J6" s="249"/>
      <c r="K6" s="249"/>
      <c r="L6" s="249"/>
    </row>
    <row r="7" spans="1:18" ht="17" customHeight="1" x14ac:dyDescent="0.2">
      <c r="A7" s="220"/>
      <c r="B7" s="250"/>
      <c r="C7" s="251"/>
      <c r="D7" s="248"/>
      <c r="E7" s="248"/>
      <c r="F7" s="248"/>
      <c r="G7" s="248"/>
      <c r="H7" s="248"/>
      <c r="I7" s="249"/>
      <c r="J7" s="249"/>
      <c r="K7" s="249"/>
      <c r="L7" s="249"/>
    </row>
    <row r="8" spans="1:18" ht="19.5" customHeight="1" x14ac:dyDescent="0.2">
      <c r="A8" s="220" t="str">
        <f>IF(COUNTIF(E8:E67,"/")&gt;=1,1,"")</f>
        <v/>
      </c>
      <c r="B8" s="211" t="s">
        <v>526</v>
      </c>
      <c r="C8" s="212" t="s">
        <v>522</v>
      </c>
      <c r="D8" s="212" t="s">
        <v>522</v>
      </c>
      <c r="E8" s="213" t="s">
        <v>521</v>
      </c>
      <c r="F8" s="213" t="s">
        <v>521</v>
      </c>
      <c r="G8" s="213" t="s">
        <v>521</v>
      </c>
      <c r="H8" s="213" t="s">
        <v>521</v>
      </c>
      <c r="I8" s="213" t="s">
        <v>267</v>
      </c>
      <c r="J8" s="213"/>
      <c r="K8" s="213" t="s">
        <v>269</v>
      </c>
      <c r="L8" s="213"/>
    </row>
    <row r="9" spans="1:18" ht="19.5" customHeight="1" x14ac:dyDescent="0.2">
      <c r="A9" s="220">
        <f>IF(COUNTIF(E8:E67,"-")&gt;=1,2,"")</f>
        <v>2</v>
      </c>
      <c r="B9" s="211" t="s">
        <v>519</v>
      </c>
      <c r="C9" s="212" t="s">
        <v>522</v>
      </c>
      <c r="D9" s="212" t="s">
        <v>522</v>
      </c>
      <c r="E9" s="213" t="s">
        <v>521</v>
      </c>
      <c r="F9" s="213" t="s">
        <v>521</v>
      </c>
      <c r="G9" s="213" t="s">
        <v>521</v>
      </c>
      <c r="H9" s="213" t="s">
        <v>521</v>
      </c>
      <c r="I9" s="214" t="s">
        <v>267</v>
      </c>
      <c r="J9" s="215" t="s">
        <v>268</v>
      </c>
      <c r="K9" s="215" t="s">
        <v>269</v>
      </c>
      <c r="L9" s="215"/>
    </row>
    <row r="10" spans="1:18" ht="19.5" customHeight="1" x14ac:dyDescent="0.2">
      <c r="A10" s="220" t="str">
        <f>IF(COUNTIF(E8:E67,"#")&gt;=1,4,"")</f>
        <v/>
      </c>
      <c r="B10" s="211" t="s">
        <v>527</v>
      </c>
      <c r="C10" s="212" t="s">
        <v>522</v>
      </c>
      <c r="D10" s="212" t="s">
        <v>522</v>
      </c>
      <c r="E10" s="213" t="s">
        <v>521</v>
      </c>
      <c r="F10" s="213" t="s">
        <v>521</v>
      </c>
      <c r="G10" s="213" t="s">
        <v>521</v>
      </c>
      <c r="H10" s="213" t="s">
        <v>521</v>
      </c>
      <c r="I10" s="214" t="s">
        <v>267</v>
      </c>
      <c r="J10" s="215" t="s">
        <v>268</v>
      </c>
      <c r="K10" s="215" t="s">
        <v>269</v>
      </c>
      <c r="L10" s="215"/>
    </row>
    <row r="11" spans="1:18" ht="19.5" customHeight="1" x14ac:dyDescent="0.2">
      <c r="A11" s="220"/>
      <c r="B11" s="211" t="s">
        <v>528</v>
      </c>
      <c r="C11" s="212" t="s">
        <v>522</v>
      </c>
      <c r="D11" s="212" t="s">
        <v>522</v>
      </c>
      <c r="E11" s="213" t="s">
        <v>521</v>
      </c>
      <c r="F11" s="213" t="s">
        <v>521</v>
      </c>
      <c r="G11" s="213" t="s">
        <v>521</v>
      </c>
      <c r="H11" s="213" t="s">
        <v>521</v>
      </c>
      <c r="I11" s="214" t="s">
        <v>267</v>
      </c>
      <c r="J11" s="215"/>
      <c r="K11" s="215" t="s">
        <v>269</v>
      </c>
      <c r="L11" s="215"/>
    </row>
    <row r="12" spans="1:18" ht="19.5" customHeight="1" x14ac:dyDescent="0.2">
      <c r="A12" s="220">
        <f>IF(COUNTIF(F8:F67,"-")&gt;=1,2,"")</f>
        <v>2</v>
      </c>
      <c r="B12" s="211" t="s">
        <v>520</v>
      </c>
      <c r="C12" s="212" t="s">
        <v>522</v>
      </c>
      <c r="D12" s="212" t="s">
        <v>522</v>
      </c>
      <c r="E12" s="213" t="s">
        <v>521</v>
      </c>
      <c r="F12" s="213" t="s">
        <v>521</v>
      </c>
      <c r="G12" s="213" t="s">
        <v>521</v>
      </c>
      <c r="H12" s="213" t="s">
        <v>521</v>
      </c>
      <c r="I12" s="214" t="s">
        <v>267</v>
      </c>
      <c r="J12" s="215" t="s">
        <v>268</v>
      </c>
      <c r="K12" s="215" t="s">
        <v>269</v>
      </c>
      <c r="L12" s="215"/>
    </row>
    <row r="13" spans="1:18" ht="19.5" hidden="1" customHeight="1" x14ac:dyDescent="0.2">
      <c r="A13" s="220" t="str">
        <f>IF(COUNTIF(F8:F67,"/")&gt;=1,1,"")</f>
        <v/>
      </c>
      <c r="B13" s="211"/>
      <c r="C13" s="212"/>
      <c r="D13" s="212"/>
      <c r="E13" s="213"/>
      <c r="F13" s="213"/>
      <c r="G13" s="213"/>
      <c r="H13" s="213"/>
      <c r="I13" s="214"/>
      <c r="J13" s="215"/>
      <c r="K13" s="215"/>
      <c r="L13" s="215"/>
      <c r="R13" s="190" t="s">
        <v>477</v>
      </c>
    </row>
    <row r="14" spans="1:18" ht="19.5" hidden="1" customHeight="1" x14ac:dyDescent="0.2">
      <c r="A14" s="220" t="str">
        <f>IF(COUNTIF(F8:F67,"#")&gt;=1,4,"")</f>
        <v/>
      </c>
      <c r="B14" s="211"/>
      <c r="C14" s="212"/>
      <c r="D14" s="212"/>
      <c r="E14" s="213"/>
      <c r="F14" s="213"/>
      <c r="G14" s="213"/>
      <c r="H14" s="213"/>
      <c r="I14" s="214"/>
      <c r="J14" s="215"/>
      <c r="K14" s="215"/>
      <c r="L14" s="215"/>
    </row>
    <row r="15" spans="1:18" ht="19.5" hidden="1" customHeight="1" x14ac:dyDescent="0.2">
      <c r="A15" s="220"/>
      <c r="B15" s="211"/>
      <c r="C15" s="212"/>
      <c r="D15" s="212"/>
      <c r="E15" s="213"/>
      <c r="F15" s="213"/>
      <c r="G15" s="213"/>
      <c r="H15" s="213"/>
      <c r="I15" s="214"/>
      <c r="J15" s="215"/>
      <c r="K15" s="215"/>
      <c r="L15" s="215"/>
    </row>
    <row r="16" spans="1:18" ht="19.5" hidden="1" customHeight="1" x14ac:dyDescent="0.2">
      <c r="A16" s="220" t="str">
        <f>IF(COUNTIF(G8:G67,"/")&gt;=1,1,"")</f>
        <v/>
      </c>
      <c r="B16" s="211"/>
      <c r="C16" s="212"/>
      <c r="D16" s="212"/>
      <c r="E16" s="213"/>
      <c r="F16" s="213"/>
      <c r="G16" s="213"/>
      <c r="H16" s="213"/>
      <c r="I16" s="214"/>
      <c r="J16" s="215"/>
      <c r="K16" s="215"/>
      <c r="L16" s="215"/>
    </row>
    <row r="17" spans="1:12" ht="19.5" hidden="1" customHeight="1" x14ac:dyDescent="0.2">
      <c r="A17" s="220">
        <f>IF(COUNTIF(G8:G67,"-")&gt;=1,2,"")</f>
        <v>2</v>
      </c>
      <c r="B17" s="211"/>
      <c r="C17" s="212"/>
      <c r="D17" s="212"/>
      <c r="E17" s="213"/>
      <c r="F17" s="213"/>
      <c r="G17" s="213"/>
      <c r="H17" s="213"/>
      <c r="I17" s="214"/>
      <c r="J17" s="215"/>
      <c r="K17" s="215"/>
      <c r="L17" s="215"/>
    </row>
    <row r="18" spans="1:12" ht="19.5" hidden="1" customHeight="1" x14ac:dyDescent="0.2">
      <c r="A18" s="220" t="str">
        <f>IF(COUNTIF(G8:G67,"#")&gt;=1,4,"")</f>
        <v/>
      </c>
      <c r="B18" s="211"/>
      <c r="C18" s="212"/>
      <c r="D18" s="212"/>
      <c r="E18" s="213"/>
      <c r="F18" s="213"/>
      <c r="G18" s="213"/>
      <c r="H18" s="213"/>
      <c r="I18" s="214"/>
      <c r="J18" s="215"/>
      <c r="K18" s="215"/>
      <c r="L18" s="215"/>
    </row>
    <row r="19" spans="1:12" ht="19.5" hidden="1" customHeight="1" x14ac:dyDescent="0.2">
      <c r="A19" s="220"/>
      <c r="B19" s="211"/>
      <c r="C19" s="212"/>
      <c r="D19" s="212"/>
      <c r="E19" s="213"/>
      <c r="F19" s="213"/>
      <c r="G19" s="213"/>
      <c r="H19" s="213"/>
      <c r="I19" s="214"/>
      <c r="J19" s="215"/>
      <c r="K19" s="215"/>
      <c r="L19" s="215"/>
    </row>
    <row r="20" spans="1:12" ht="19.5" hidden="1" customHeight="1" x14ac:dyDescent="0.2">
      <c r="A20" s="220" t="str">
        <f>IF(COUNTIF(H8:H67,"/")&gt;=1,1,"")</f>
        <v/>
      </c>
      <c r="B20" s="211"/>
      <c r="C20" s="212"/>
      <c r="D20" s="212"/>
      <c r="E20" s="213"/>
      <c r="F20" s="213"/>
      <c r="G20" s="213"/>
      <c r="H20" s="213"/>
      <c r="I20" s="214"/>
      <c r="J20" s="215"/>
      <c r="K20" s="215"/>
      <c r="L20" s="215"/>
    </row>
    <row r="21" spans="1:12" ht="19.5" hidden="1" customHeight="1" x14ac:dyDescent="0.2">
      <c r="A21" s="220">
        <f>IF(COUNTIF(H8:H67,"-")&gt;=1,2,"")</f>
        <v>2</v>
      </c>
      <c r="B21" s="211"/>
      <c r="C21" s="212"/>
      <c r="D21" s="212"/>
      <c r="E21" s="213"/>
      <c r="F21" s="213"/>
      <c r="G21" s="213"/>
      <c r="H21" s="213"/>
      <c r="I21" s="214"/>
      <c r="J21" s="215"/>
      <c r="K21" s="215"/>
      <c r="L21" s="215"/>
    </row>
    <row r="22" spans="1:12" ht="19.5" hidden="1" customHeight="1" x14ac:dyDescent="0.2">
      <c r="A22" s="220" t="str">
        <f>IF(COUNTIF(H8:H67,"#")&gt;=1,4,"")</f>
        <v/>
      </c>
      <c r="B22" s="211"/>
      <c r="C22" s="212"/>
      <c r="D22" s="212"/>
      <c r="E22" s="213"/>
      <c r="F22" s="213"/>
      <c r="G22" s="213"/>
      <c r="H22" s="213"/>
      <c r="I22" s="214"/>
      <c r="J22" s="215"/>
      <c r="K22" s="215"/>
      <c r="L22" s="215"/>
    </row>
    <row r="23" spans="1:12" ht="19.5" hidden="1" customHeight="1" x14ac:dyDescent="0.2">
      <c r="B23" s="211"/>
      <c r="C23" s="212"/>
      <c r="D23" s="212"/>
      <c r="E23" s="213"/>
      <c r="F23" s="213"/>
      <c r="G23" s="213"/>
      <c r="H23" s="213"/>
      <c r="I23" s="214"/>
      <c r="J23" s="215"/>
      <c r="K23" s="215"/>
      <c r="L23" s="215"/>
    </row>
    <row r="24" spans="1:12" ht="19.5" hidden="1" customHeight="1" x14ac:dyDescent="0.2">
      <c r="B24" s="211"/>
      <c r="C24" s="212"/>
      <c r="D24" s="212"/>
      <c r="E24" s="213"/>
      <c r="F24" s="213"/>
      <c r="G24" s="213"/>
      <c r="H24" s="213"/>
      <c r="I24" s="214"/>
      <c r="J24" s="215"/>
      <c r="K24" s="215"/>
      <c r="L24" s="215"/>
    </row>
    <row r="25" spans="1:12" ht="19.5" hidden="1" customHeight="1" x14ac:dyDescent="0.2">
      <c r="B25" s="211"/>
      <c r="C25" s="212"/>
      <c r="D25" s="212"/>
      <c r="E25" s="213"/>
      <c r="F25" s="213"/>
      <c r="G25" s="213"/>
      <c r="H25" s="213"/>
      <c r="I25" s="214"/>
      <c r="J25" s="215"/>
      <c r="K25" s="215"/>
      <c r="L25" s="215"/>
    </row>
    <row r="26" spans="1:12" ht="19.5" hidden="1" customHeight="1" x14ac:dyDescent="0.2">
      <c r="B26" s="211"/>
      <c r="C26" s="212"/>
      <c r="D26" s="212"/>
      <c r="E26" s="213"/>
      <c r="F26" s="213"/>
      <c r="G26" s="213"/>
      <c r="H26" s="213"/>
      <c r="I26" s="214"/>
      <c r="J26" s="215"/>
      <c r="K26" s="215"/>
      <c r="L26" s="215"/>
    </row>
    <row r="27" spans="1:12" ht="19.5" hidden="1" customHeight="1" x14ac:dyDescent="0.2">
      <c r="B27" s="211"/>
      <c r="C27" s="212"/>
      <c r="D27" s="212"/>
      <c r="E27" s="213"/>
      <c r="F27" s="213"/>
      <c r="G27" s="213"/>
      <c r="H27" s="213"/>
      <c r="I27" s="214"/>
      <c r="J27" s="215"/>
      <c r="K27" s="215"/>
      <c r="L27" s="215"/>
    </row>
    <row r="28" spans="1:12" ht="19.5" hidden="1" customHeight="1" x14ac:dyDescent="0.2">
      <c r="B28" s="211"/>
      <c r="C28" s="212"/>
      <c r="D28" s="212"/>
      <c r="E28" s="213"/>
      <c r="F28" s="213"/>
      <c r="G28" s="213"/>
      <c r="H28" s="213"/>
      <c r="I28" s="214"/>
      <c r="J28" s="215"/>
      <c r="K28" s="215"/>
      <c r="L28" s="215"/>
    </row>
    <row r="29" spans="1:12" ht="19.5" hidden="1" customHeight="1" x14ac:dyDescent="0.2">
      <c r="B29" s="211"/>
      <c r="C29" s="212"/>
      <c r="D29" s="212"/>
      <c r="E29" s="213"/>
      <c r="F29" s="213"/>
      <c r="G29" s="213"/>
      <c r="H29" s="213"/>
      <c r="I29" s="214"/>
      <c r="J29" s="215"/>
      <c r="K29" s="215"/>
      <c r="L29" s="215"/>
    </row>
    <row r="30" spans="1:12" ht="19.5" hidden="1" customHeight="1" x14ac:dyDescent="0.2">
      <c r="B30" s="211"/>
      <c r="C30" s="212"/>
      <c r="D30" s="212"/>
      <c r="E30" s="213"/>
      <c r="F30" s="213"/>
      <c r="G30" s="213"/>
      <c r="H30" s="213"/>
      <c r="I30" s="214"/>
      <c r="J30" s="215"/>
      <c r="K30" s="215"/>
      <c r="L30" s="215"/>
    </row>
    <row r="31" spans="1:12" ht="19.5" hidden="1" customHeight="1" x14ac:dyDescent="0.2">
      <c r="B31" s="211"/>
      <c r="C31" s="212"/>
      <c r="D31" s="212"/>
      <c r="E31" s="213"/>
      <c r="F31" s="213"/>
      <c r="G31" s="213"/>
      <c r="H31" s="213"/>
      <c r="I31" s="214"/>
      <c r="J31" s="215"/>
      <c r="K31" s="215"/>
      <c r="L31" s="215"/>
    </row>
    <row r="32" spans="1:12" ht="19.5" hidden="1" customHeight="1" x14ac:dyDescent="0.2">
      <c r="B32" s="211"/>
      <c r="C32" s="212"/>
      <c r="D32" s="212"/>
      <c r="E32" s="213"/>
      <c r="F32" s="213"/>
      <c r="G32" s="213"/>
      <c r="H32" s="213"/>
      <c r="I32" s="214"/>
      <c r="J32" s="215"/>
      <c r="K32" s="215"/>
      <c r="L32" s="215"/>
    </row>
    <row r="33" spans="2:12" ht="19.5" hidden="1" customHeight="1" x14ac:dyDescent="0.2">
      <c r="B33" s="211"/>
      <c r="C33" s="212"/>
      <c r="D33" s="212"/>
      <c r="E33" s="213"/>
      <c r="F33" s="213"/>
      <c r="G33" s="213"/>
      <c r="H33" s="213"/>
      <c r="I33" s="214"/>
      <c r="J33" s="215"/>
      <c r="K33" s="215"/>
      <c r="L33" s="215"/>
    </row>
    <row r="34" spans="2:12" ht="19.5" hidden="1" customHeight="1" x14ac:dyDescent="0.2">
      <c r="B34" s="211"/>
      <c r="C34" s="212"/>
      <c r="D34" s="212"/>
      <c r="E34" s="213"/>
      <c r="F34" s="213"/>
      <c r="G34" s="213"/>
      <c r="H34" s="213"/>
      <c r="I34" s="214"/>
      <c r="J34" s="215"/>
      <c r="K34" s="215"/>
      <c r="L34" s="215"/>
    </row>
    <row r="35" spans="2:12" ht="19.5" hidden="1" customHeight="1" x14ac:dyDescent="0.2">
      <c r="B35" s="211"/>
      <c r="C35" s="212"/>
      <c r="D35" s="212"/>
      <c r="E35" s="213"/>
      <c r="F35" s="213"/>
      <c r="G35" s="213"/>
      <c r="H35" s="213"/>
      <c r="I35" s="214"/>
      <c r="J35" s="215"/>
      <c r="K35" s="215"/>
      <c r="L35" s="215"/>
    </row>
    <row r="36" spans="2:12" ht="19.5" hidden="1" customHeight="1" x14ac:dyDescent="0.2">
      <c r="B36" s="211"/>
      <c r="C36" s="212"/>
      <c r="D36" s="212"/>
      <c r="E36" s="213"/>
      <c r="F36" s="213"/>
      <c r="G36" s="213"/>
      <c r="H36" s="213"/>
      <c r="I36" s="214"/>
      <c r="J36" s="215"/>
      <c r="K36" s="215"/>
      <c r="L36" s="215"/>
    </row>
    <row r="37" spans="2:12" ht="19.5" hidden="1" customHeight="1" x14ac:dyDescent="0.2">
      <c r="B37" s="211"/>
      <c r="C37" s="212"/>
      <c r="D37" s="212"/>
      <c r="E37" s="213"/>
      <c r="F37" s="213"/>
      <c r="G37" s="213"/>
      <c r="H37" s="213"/>
      <c r="I37" s="214"/>
      <c r="J37" s="215"/>
      <c r="K37" s="215"/>
      <c r="L37" s="215"/>
    </row>
    <row r="38" spans="2:12" ht="19.5" hidden="1" customHeight="1" x14ac:dyDescent="0.2">
      <c r="B38" s="211"/>
      <c r="C38" s="212"/>
      <c r="D38" s="212"/>
      <c r="E38" s="213"/>
      <c r="F38" s="213"/>
      <c r="G38" s="213"/>
      <c r="H38" s="213"/>
      <c r="I38" s="214"/>
      <c r="J38" s="215"/>
      <c r="K38" s="215"/>
      <c r="L38" s="215"/>
    </row>
    <row r="39" spans="2:12" ht="19.5" hidden="1" customHeight="1" x14ac:dyDescent="0.2">
      <c r="B39" s="211"/>
      <c r="C39" s="212"/>
      <c r="D39" s="212"/>
      <c r="E39" s="213"/>
      <c r="F39" s="213"/>
      <c r="G39" s="213"/>
      <c r="H39" s="213"/>
      <c r="I39" s="214"/>
      <c r="J39" s="215"/>
      <c r="K39" s="215"/>
      <c r="L39" s="215"/>
    </row>
    <row r="40" spans="2:12" ht="19.5" hidden="1" customHeight="1" x14ac:dyDescent="0.2">
      <c r="B40" s="211"/>
      <c r="C40" s="212"/>
      <c r="D40" s="212"/>
      <c r="E40" s="213"/>
      <c r="F40" s="213"/>
      <c r="G40" s="213"/>
      <c r="H40" s="213"/>
      <c r="I40" s="214"/>
      <c r="J40" s="215"/>
      <c r="K40" s="215"/>
      <c r="L40" s="215"/>
    </row>
    <row r="41" spans="2:12" ht="19.5" hidden="1" customHeight="1" x14ac:dyDescent="0.2">
      <c r="B41" s="211"/>
      <c r="C41" s="212"/>
      <c r="D41" s="212"/>
      <c r="E41" s="213"/>
      <c r="F41" s="213"/>
      <c r="G41" s="213"/>
      <c r="H41" s="213"/>
      <c r="I41" s="214"/>
      <c r="J41" s="215"/>
      <c r="K41" s="215"/>
      <c r="L41" s="215"/>
    </row>
    <row r="42" spans="2:12" ht="19.5" hidden="1" customHeight="1" x14ac:dyDescent="0.2">
      <c r="B42" s="211"/>
      <c r="C42" s="212"/>
      <c r="D42" s="212"/>
      <c r="E42" s="213"/>
      <c r="F42" s="213"/>
      <c r="G42" s="213"/>
      <c r="H42" s="213"/>
      <c r="I42" s="214"/>
      <c r="J42" s="215"/>
      <c r="K42" s="215"/>
      <c r="L42" s="215"/>
    </row>
    <row r="43" spans="2:12" ht="19.5" hidden="1" customHeight="1" x14ac:dyDescent="0.2">
      <c r="B43" s="211"/>
      <c r="C43" s="212"/>
      <c r="D43" s="212"/>
      <c r="E43" s="213"/>
      <c r="F43" s="213"/>
      <c r="G43" s="213"/>
      <c r="H43" s="213"/>
      <c r="I43" s="214"/>
      <c r="J43" s="215"/>
      <c r="K43" s="215"/>
      <c r="L43" s="215"/>
    </row>
    <row r="44" spans="2:12" ht="19.5" hidden="1" customHeight="1" x14ac:dyDescent="0.2">
      <c r="B44" s="211"/>
      <c r="C44" s="212"/>
      <c r="D44" s="212"/>
      <c r="E44" s="213"/>
      <c r="F44" s="213"/>
      <c r="G44" s="213"/>
      <c r="H44" s="213"/>
      <c r="I44" s="214"/>
      <c r="J44" s="215"/>
      <c r="K44" s="215"/>
      <c r="L44" s="215"/>
    </row>
    <row r="45" spans="2:12" ht="19.5" hidden="1" customHeight="1" x14ac:dyDescent="0.2">
      <c r="B45" s="211"/>
      <c r="C45" s="212"/>
      <c r="D45" s="212"/>
      <c r="E45" s="213"/>
      <c r="F45" s="213"/>
      <c r="G45" s="213"/>
      <c r="H45" s="213"/>
      <c r="I45" s="214"/>
      <c r="J45" s="215"/>
      <c r="K45" s="215"/>
      <c r="L45" s="215"/>
    </row>
    <row r="46" spans="2:12" ht="19.5" hidden="1" customHeight="1" x14ac:dyDescent="0.2">
      <c r="B46" s="211"/>
      <c r="C46" s="212"/>
      <c r="D46" s="212"/>
      <c r="E46" s="213"/>
      <c r="F46" s="213"/>
      <c r="G46" s="213"/>
      <c r="H46" s="213"/>
      <c r="I46" s="214"/>
      <c r="J46" s="215"/>
      <c r="K46" s="215"/>
      <c r="L46" s="215"/>
    </row>
    <row r="47" spans="2:12" ht="19.5" hidden="1" customHeight="1" x14ac:dyDescent="0.2">
      <c r="B47" s="211"/>
      <c r="C47" s="212"/>
      <c r="D47" s="212"/>
      <c r="E47" s="213"/>
      <c r="F47" s="213"/>
      <c r="G47" s="213"/>
      <c r="H47" s="213"/>
      <c r="I47" s="214"/>
      <c r="J47" s="215"/>
      <c r="K47" s="215"/>
      <c r="L47" s="215"/>
    </row>
    <row r="48" spans="2:12" ht="19.5" hidden="1" customHeight="1" x14ac:dyDescent="0.2">
      <c r="B48" s="211"/>
      <c r="C48" s="212"/>
      <c r="D48" s="212"/>
      <c r="E48" s="213"/>
      <c r="F48" s="213"/>
      <c r="G48" s="213"/>
      <c r="H48" s="213"/>
      <c r="I48" s="214"/>
      <c r="J48" s="215"/>
      <c r="K48" s="215"/>
      <c r="L48" s="215"/>
    </row>
    <row r="49" spans="2:12" ht="19.5" hidden="1" customHeight="1" x14ac:dyDescent="0.2">
      <c r="B49" s="211"/>
      <c r="C49" s="212"/>
      <c r="D49" s="212"/>
      <c r="E49" s="213"/>
      <c r="F49" s="213"/>
      <c r="G49" s="213"/>
      <c r="H49" s="213"/>
      <c r="I49" s="214"/>
      <c r="J49" s="215"/>
      <c r="K49" s="215"/>
      <c r="L49" s="215"/>
    </row>
    <row r="50" spans="2:12" ht="19.5" hidden="1" customHeight="1" x14ac:dyDescent="0.2">
      <c r="B50" s="211"/>
      <c r="C50" s="212"/>
      <c r="D50" s="212"/>
      <c r="E50" s="213"/>
      <c r="F50" s="213"/>
      <c r="G50" s="213"/>
      <c r="H50" s="213"/>
      <c r="I50" s="214"/>
      <c r="J50" s="215"/>
      <c r="K50" s="215"/>
      <c r="L50" s="215"/>
    </row>
    <row r="51" spans="2:12" ht="19.5" hidden="1" customHeight="1" x14ac:dyDescent="0.2">
      <c r="B51" s="211"/>
      <c r="C51" s="212"/>
      <c r="D51" s="212"/>
      <c r="E51" s="213"/>
      <c r="F51" s="213"/>
      <c r="G51" s="213"/>
      <c r="H51" s="213"/>
      <c r="I51" s="214"/>
      <c r="J51" s="215"/>
      <c r="K51" s="215"/>
      <c r="L51" s="215"/>
    </row>
    <row r="52" spans="2:12" ht="19.5" hidden="1" customHeight="1" x14ac:dyDescent="0.2">
      <c r="B52" s="211"/>
      <c r="C52" s="212"/>
      <c r="D52" s="212"/>
      <c r="E52" s="213"/>
      <c r="F52" s="213"/>
      <c r="G52" s="213"/>
      <c r="H52" s="213"/>
      <c r="I52" s="214"/>
      <c r="J52" s="215"/>
      <c r="K52" s="215"/>
      <c r="L52" s="215"/>
    </row>
    <row r="53" spans="2:12" ht="19.5" hidden="1" customHeight="1" x14ac:dyDescent="0.2">
      <c r="B53" s="211"/>
      <c r="C53" s="212"/>
      <c r="D53" s="212"/>
      <c r="E53" s="213"/>
      <c r="F53" s="213"/>
      <c r="G53" s="213"/>
      <c r="H53" s="213"/>
      <c r="I53" s="214"/>
      <c r="J53" s="215"/>
      <c r="K53" s="215"/>
      <c r="L53" s="215"/>
    </row>
    <row r="54" spans="2:12" ht="19.5" hidden="1" customHeight="1" x14ac:dyDescent="0.2">
      <c r="B54" s="211"/>
      <c r="C54" s="212"/>
      <c r="D54" s="212"/>
      <c r="E54" s="213"/>
      <c r="F54" s="213"/>
      <c r="G54" s="213"/>
      <c r="H54" s="213"/>
      <c r="I54" s="214"/>
      <c r="J54" s="215"/>
      <c r="K54" s="215"/>
      <c r="L54" s="215"/>
    </row>
    <row r="55" spans="2:12" ht="19.5" hidden="1" customHeight="1" x14ac:dyDescent="0.2">
      <c r="B55" s="211"/>
      <c r="C55" s="212"/>
      <c r="D55" s="212"/>
      <c r="E55" s="213"/>
      <c r="F55" s="213"/>
      <c r="G55" s="213"/>
      <c r="H55" s="213"/>
      <c r="I55" s="214"/>
      <c r="J55" s="215"/>
      <c r="K55" s="215"/>
      <c r="L55" s="215"/>
    </row>
    <row r="56" spans="2:12" ht="19.5" hidden="1" customHeight="1" x14ac:dyDescent="0.2">
      <c r="B56" s="211"/>
      <c r="C56" s="212"/>
      <c r="D56" s="212"/>
      <c r="E56" s="213"/>
      <c r="F56" s="213"/>
      <c r="G56" s="213"/>
      <c r="H56" s="213"/>
      <c r="I56" s="214"/>
      <c r="J56" s="215"/>
      <c r="K56" s="215"/>
      <c r="L56" s="215"/>
    </row>
    <row r="57" spans="2:12" ht="19.5" hidden="1" customHeight="1" x14ac:dyDescent="0.2">
      <c r="B57" s="211"/>
      <c r="C57" s="212"/>
      <c r="D57" s="212"/>
      <c r="E57" s="213"/>
      <c r="F57" s="213"/>
      <c r="G57" s="213"/>
      <c r="H57" s="213"/>
      <c r="I57" s="214"/>
      <c r="J57" s="215"/>
      <c r="K57" s="215"/>
      <c r="L57" s="215"/>
    </row>
    <row r="58" spans="2:12" ht="19.5" hidden="1" customHeight="1" x14ac:dyDescent="0.2">
      <c r="B58" s="211"/>
      <c r="C58" s="212"/>
      <c r="D58" s="212"/>
      <c r="E58" s="213"/>
      <c r="F58" s="213"/>
      <c r="G58" s="213"/>
      <c r="H58" s="213"/>
      <c r="I58" s="214"/>
      <c r="J58" s="215"/>
      <c r="K58" s="215"/>
      <c r="L58" s="215"/>
    </row>
    <row r="59" spans="2:12" ht="19.5" hidden="1" customHeight="1" x14ac:dyDescent="0.2">
      <c r="B59" s="211"/>
      <c r="C59" s="212"/>
      <c r="D59" s="212"/>
      <c r="E59" s="213"/>
      <c r="F59" s="213"/>
      <c r="G59" s="213"/>
      <c r="H59" s="213"/>
      <c r="I59" s="214"/>
      <c r="J59" s="215"/>
      <c r="K59" s="215"/>
      <c r="L59" s="215"/>
    </row>
    <row r="60" spans="2:12" ht="19.5" hidden="1" customHeight="1" x14ac:dyDescent="0.2">
      <c r="B60" s="211"/>
      <c r="C60" s="212"/>
      <c r="D60" s="212"/>
      <c r="E60" s="213"/>
      <c r="F60" s="213"/>
      <c r="G60" s="213"/>
      <c r="H60" s="213"/>
      <c r="I60" s="214"/>
      <c r="J60" s="215"/>
      <c r="K60" s="215"/>
      <c r="L60" s="215"/>
    </row>
    <row r="61" spans="2:12" ht="19.5" hidden="1" customHeight="1" x14ac:dyDescent="0.2">
      <c r="B61" s="211"/>
      <c r="C61" s="212"/>
      <c r="D61" s="212"/>
      <c r="E61" s="213"/>
      <c r="F61" s="213"/>
      <c r="G61" s="213"/>
      <c r="H61" s="213"/>
      <c r="I61" s="214"/>
      <c r="J61" s="215"/>
      <c r="K61" s="215"/>
      <c r="L61" s="215"/>
    </row>
    <row r="62" spans="2:12" ht="19.5" hidden="1" customHeight="1" x14ac:dyDescent="0.2">
      <c r="B62" s="211"/>
      <c r="C62" s="212"/>
      <c r="D62" s="212"/>
      <c r="E62" s="213"/>
      <c r="F62" s="213"/>
      <c r="G62" s="213"/>
      <c r="H62" s="213"/>
      <c r="I62" s="214"/>
      <c r="J62" s="215"/>
      <c r="K62" s="215"/>
      <c r="L62" s="215"/>
    </row>
    <row r="63" spans="2:12" ht="19.5" hidden="1" customHeight="1" x14ac:dyDescent="0.2">
      <c r="B63" s="211"/>
      <c r="C63" s="212"/>
      <c r="D63" s="212"/>
      <c r="E63" s="213"/>
      <c r="F63" s="213"/>
      <c r="G63" s="213"/>
      <c r="H63" s="213"/>
      <c r="I63" s="214"/>
      <c r="J63" s="215"/>
      <c r="K63" s="215"/>
      <c r="L63" s="215"/>
    </row>
    <row r="64" spans="2:12" ht="19.5" hidden="1" customHeight="1" x14ac:dyDescent="0.2">
      <c r="B64" s="211"/>
      <c r="C64" s="212"/>
      <c r="D64" s="212"/>
      <c r="E64" s="213"/>
      <c r="F64" s="213"/>
      <c r="G64" s="213"/>
      <c r="H64" s="213"/>
      <c r="I64" s="214"/>
      <c r="J64" s="215"/>
      <c r="K64" s="215"/>
      <c r="L64" s="215"/>
    </row>
    <row r="65" spans="2:13" ht="19.5" hidden="1" customHeight="1" x14ac:dyDescent="0.2">
      <c r="B65" s="211"/>
      <c r="C65" s="212"/>
      <c r="D65" s="212"/>
      <c r="E65" s="213"/>
      <c r="F65" s="213"/>
      <c r="G65" s="213"/>
      <c r="H65" s="213"/>
      <c r="I65" s="214"/>
      <c r="J65" s="215"/>
      <c r="K65" s="215"/>
      <c r="L65" s="215"/>
    </row>
    <row r="66" spans="2:13" ht="19.5" hidden="1" customHeight="1" x14ac:dyDescent="0.2">
      <c r="B66" s="211"/>
      <c r="C66" s="212"/>
      <c r="D66" s="212"/>
      <c r="E66" s="213"/>
      <c r="F66" s="213"/>
      <c r="G66" s="213"/>
      <c r="H66" s="213"/>
      <c r="I66" s="214"/>
      <c r="J66" s="215"/>
      <c r="K66" s="215"/>
      <c r="L66" s="215"/>
    </row>
    <row r="67" spans="2:13" ht="19.5" customHeight="1" x14ac:dyDescent="0.2">
      <c r="B67" s="211"/>
      <c r="C67" s="212"/>
      <c r="D67" s="212"/>
      <c r="E67" s="213"/>
      <c r="F67" s="213"/>
      <c r="G67" s="213"/>
      <c r="H67" s="213"/>
      <c r="I67" s="214"/>
      <c r="J67" s="215"/>
      <c r="K67" s="215"/>
      <c r="L67" s="215"/>
    </row>
    <row r="68" spans="2:13" ht="37.5" customHeight="1" x14ac:dyDescent="0.2">
      <c r="B68" s="216"/>
      <c r="C68" s="252">
        <f>IF(COUNTA(C6:C67)&lt;&gt;0,SUM(C6:C67),"")</f>
        <v>120</v>
      </c>
      <c r="D68" s="252">
        <f>IF(COUNTA(D6:D67)&lt;&gt;0,SUM(D6:D67),"")</f>
        <v>55</v>
      </c>
      <c r="E68" s="252" t="str">
        <f>IF(COUNT(E8:E67)&gt;=1,SUM(E8:E67),IF(SUM(A8:A10)=1,"/",IF(SUM(A8:A10)=2,"-",IF(SUM(A8:A10)=4,"#",IF(SUM(A8:A10)=3,"/ -",IF(SUM(A8:A10)=5,"/ #",IF(SUM(A8:A10)=6,"- #",IF(SUM(A8:A10)=7,"/ - #",""))))))))</f>
        <v>-</v>
      </c>
      <c r="F68" s="252" t="str">
        <f>IF(COUNT(F8:F67)&gt;=1,SUM(F8:F67),IF(SUM(A12:A14)=1,"/",IF(SUM(A12:A14)=2,"-",IF(SUM(A12:A14)=4,"#",IF(SUM(A12:A14)=3,"/ -",IF(SUM(A12:A14)=5,"/ #",IF(SUM(A12:A14)=6,"- #",IF(SUM(A12:A14)=7,"/ - #",""))))))))</f>
        <v>-</v>
      </c>
      <c r="G68" s="252" t="str">
        <f>IF(COUNT(G8:G67)&gt;=1,SUM(G8:G67),IF(SUM(A16:A18)=1,"/",IF(SUM(A16:A18)=2,"-",IF(SUM(A16:A18)=4,"#",IF(SUM(A16:A18)=3,"/ -",IF(SUM(A16:A18)=5,"/ #",IF(SUM(A16:A18)=6,"- #",IF(SUM(A16:A18)=7,"/ - #",""))))))))</f>
        <v>-</v>
      </c>
      <c r="H68" s="252" t="str">
        <f>IF(COUNT(H8:H67)&gt;=1,SUM(H8:H67),IF(SUM(A20:A22)=1,"/",IF(SUM(A20:A22)=2,"-",IF(SUM(A20:A22)=4,"#",IF(SUM(A20:A22)=3,"/ -",IF(SUM(A20:A22)=5,"/ #",IF(SUM(A20:A22)=6,"- #",IF(SUM(A20:A22)=7,"/ - #",""))))))))</f>
        <v>-</v>
      </c>
      <c r="I68" s="253" t="str">
        <f>IF($I$80=0,"",VLOOKUP($I$80,$K$80:$L$94,2,FALSE))</f>
        <v>■ ◆ □</v>
      </c>
      <c r="J68" s="253"/>
      <c r="K68" s="253"/>
      <c r="L68" s="253"/>
    </row>
    <row r="69" spans="2:13" x14ac:dyDescent="0.2">
      <c r="B69" s="254"/>
      <c r="C69" s="255" t="s">
        <v>215</v>
      </c>
      <c r="D69" s="256"/>
      <c r="E69" s="256"/>
      <c r="F69" s="256"/>
      <c r="G69" s="256"/>
      <c r="H69" s="257"/>
    </row>
    <row r="70" spans="2:13" x14ac:dyDescent="0.2">
      <c r="B70" s="258"/>
      <c r="C70" s="259" t="s">
        <v>212</v>
      </c>
      <c r="D70" s="260"/>
      <c r="E70" s="260"/>
      <c r="F70" s="260"/>
      <c r="G70" s="260"/>
      <c r="H70" s="261"/>
    </row>
    <row r="71" spans="2:13" x14ac:dyDescent="0.2">
      <c r="B71" s="262"/>
      <c r="C71" s="259" t="s">
        <v>211</v>
      </c>
      <c r="D71" s="260"/>
      <c r="E71" s="260"/>
      <c r="F71" s="260"/>
      <c r="G71" s="260"/>
      <c r="H71" s="261"/>
    </row>
    <row r="72" spans="2:13" x14ac:dyDescent="0.2">
      <c r="B72" s="262"/>
      <c r="C72" s="263"/>
      <c r="D72" s="264"/>
      <c r="E72" s="264"/>
      <c r="F72" s="264"/>
      <c r="G72" s="264"/>
      <c r="H72" s="265"/>
    </row>
    <row r="78" spans="2:13" hidden="1" x14ac:dyDescent="0.2"/>
    <row r="79" spans="2:13" hidden="1" x14ac:dyDescent="0.2">
      <c r="E79" s="266" t="s">
        <v>267</v>
      </c>
      <c r="F79" s="266" t="s">
        <v>268</v>
      </c>
      <c r="G79" s="266" t="s">
        <v>269</v>
      </c>
      <c r="H79" s="267" t="s">
        <v>270</v>
      </c>
      <c r="I79" s="268"/>
      <c r="J79" s="268"/>
      <c r="K79" s="268"/>
      <c r="L79" s="268"/>
      <c r="M79" s="268"/>
    </row>
    <row r="80" spans="2:13" hidden="1" x14ac:dyDescent="0.2">
      <c r="E80" s="269">
        <f>IF(COUNTA($I$8:$I$67)=0,0,1)</f>
        <v>1</v>
      </c>
      <c r="F80" s="269">
        <f>IF(COUNTA($J$8:$J$67)=0,0,2)</f>
        <v>2</v>
      </c>
      <c r="G80" s="269">
        <f>IF(COUNTA($K$8:$K$67)=0,0,4)</f>
        <v>4</v>
      </c>
      <c r="H80" s="269">
        <f>IF(COUNTA($L$8:$L$67)=0,0,8)</f>
        <v>0</v>
      </c>
      <c r="I80" s="269">
        <f>SUM($E$80:$H$80)</f>
        <v>7</v>
      </c>
      <c r="J80" s="268"/>
      <c r="K80" s="269">
        <v>1</v>
      </c>
      <c r="L80" s="270" t="s">
        <v>188</v>
      </c>
      <c r="M80" s="270"/>
    </row>
    <row r="81" spans="5:13" hidden="1" x14ac:dyDescent="0.2">
      <c r="E81" s="269"/>
      <c r="F81" s="269"/>
      <c r="G81" s="269"/>
      <c r="H81" s="269"/>
      <c r="I81" s="269"/>
      <c r="J81" s="268"/>
      <c r="K81" s="269">
        <v>2</v>
      </c>
      <c r="L81" s="270" t="s">
        <v>193</v>
      </c>
      <c r="M81" s="270"/>
    </row>
    <row r="82" spans="5:13" hidden="1" x14ac:dyDescent="0.2">
      <c r="E82" s="269"/>
      <c r="F82" s="269"/>
      <c r="G82" s="269"/>
      <c r="H82" s="269"/>
      <c r="I82" s="269"/>
      <c r="J82" s="268"/>
      <c r="K82" s="269">
        <v>3</v>
      </c>
      <c r="L82" s="270" t="s">
        <v>191</v>
      </c>
      <c r="M82" s="270"/>
    </row>
    <row r="83" spans="5:13" hidden="1" x14ac:dyDescent="0.2">
      <c r="E83" s="269"/>
      <c r="F83" s="269"/>
      <c r="G83" s="269"/>
      <c r="H83" s="269"/>
      <c r="I83" s="269"/>
      <c r="J83" s="268"/>
      <c r="K83" s="269">
        <v>4</v>
      </c>
      <c r="L83" s="270" t="s">
        <v>189</v>
      </c>
      <c r="M83" s="270"/>
    </row>
    <row r="84" spans="5:13" hidden="1" x14ac:dyDescent="0.2">
      <c r="E84" s="269"/>
      <c r="F84" s="269"/>
      <c r="G84" s="269"/>
      <c r="H84" s="269"/>
      <c r="I84" s="269"/>
      <c r="J84" s="268"/>
      <c r="K84" s="269">
        <v>5</v>
      </c>
      <c r="L84" s="270" t="s">
        <v>192</v>
      </c>
      <c r="M84" s="270"/>
    </row>
    <row r="85" spans="5:13" hidden="1" x14ac:dyDescent="0.2">
      <c r="E85" s="269"/>
      <c r="F85" s="269"/>
      <c r="G85" s="269"/>
      <c r="H85" s="269"/>
      <c r="I85" s="269"/>
      <c r="J85" s="268"/>
      <c r="K85" s="269">
        <v>6</v>
      </c>
      <c r="L85" s="270" t="s">
        <v>194</v>
      </c>
      <c r="M85" s="270"/>
    </row>
    <row r="86" spans="5:13" hidden="1" x14ac:dyDescent="0.2">
      <c r="E86" s="269"/>
      <c r="F86" s="269"/>
      <c r="G86" s="269"/>
      <c r="H86" s="269"/>
      <c r="I86" s="269"/>
      <c r="J86" s="268"/>
      <c r="K86" s="269">
        <v>7</v>
      </c>
      <c r="L86" s="270" t="s">
        <v>201</v>
      </c>
      <c r="M86" s="270"/>
    </row>
    <row r="87" spans="5:13" hidden="1" x14ac:dyDescent="0.2">
      <c r="E87" s="269"/>
      <c r="F87" s="269"/>
      <c r="G87" s="269"/>
      <c r="H87" s="269"/>
      <c r="I87" s="269"/>
      <c r="J87" s="268"/>
      <c r="K87" s="269">
        <v>8</v>
      </c>
      <c r="L87" s="270" t="s">
        <v>190</v>
      </c>
      <c r="M87" s="270"/>
    </row>
    <row r="88" spans="5:13" hidden="1" x14ac:dyDescent="0.2">
      <c r="E88" s="269"/>
      <c r="F88" s="269"/>
      <c r="G88" s="269"/>
      <c r="H88" s="269"/>
      <c r="I88" s="269"/>
      <c r="J88" s="268"/>
      <c r="K88" s="269">
        <v>9</v>
      </c>
      <c r="L88" s="270" t="s">
        <v>195</v>
      </c>
      <c r="M88" s="270"/>
    </row>
    <row r="89" spans="5:13" hidden="1" x14ac:dyDescent="0.2">
      <c r="E89" s="269"/>
      <c r="F89" s="269"/>
      <c r="G89" s="269"/>
      <c r="H89" s="269"/>
      <c r="I89" s="269"/>
      <c r="J89" s="268"/>
      <c r="K89" s="269">
        <v>10</v>
      </c>
      <c r="L89" s="270" t="s">
        <v>196</v>
      </c>
      <c r="M89" s="270"/>
    </row>
    <row r="90" spans="5:13" hidden="1" x14ac:dyDescent="0.2">
      <c r="E90" s="269"/>
      <c r="F90" s="269"/>
      <c r="G90" s="269"/>
      <c r="H90" s="269"/>
      <c r="I90" s="269"/>
      <c r="J90" s="268"/>
      <c r="K90" s="269">
        <v>11</v>
      </c>
      <c r="L90" s="270" t="s">
        <v>200</v>
      </c>
      <c r="M90" s="270"/>
    </row>
    <row r="91" spans="5:13" hidden="1" x14ac:dyDescent="0.2">
      <c r="E91" s="269"/>
      <c r="F91" s="269"/>
      <c r="G91" s="269"/>
      <c r="H91" s="269"/>
      <c r="I91" s="269"/>
      <c r="J91" s="268"/>
      <c r="K91" s="269">
        <v>12</v>
      </c>
      <c r="L91" s="270" t="s">
        <v>197</v>
      </c>
      <c r="M91" s="270"/>
    </row>
    <row r="92" spans="5:13" hidden="1" x14ac:dyDescent="0.2">
      <c r="E92" s="269"/>
      <c r="F92" s="269"/>
      <c r="G92" s="269"/>
      <c r="H92" s="269"/>
      <c r="I92" s="269"/>
      <c r="J92" s="268"/>
      <c r="K92" s="269">
        <v>13</v>
      </c>
      <c r="L92" s="270" t="s">
        <v>198</v>
      </c>
      <c r="M92" s="270"/>
    </row>
    <row r="93" spans="5:13" hidden="1" x14ac:dyDescent="0.2">
      <c r="E93" s="269"/>
      <c r="F93" s="269"/>
      <c r="G93" s="269"/>
      <c r="H93" s="269"/>
      <c r="I93" s="269"/>
      <c r="J93" s="268"/>
      <c r="K93" s="269">
        <v>14</v>
      </c>
      <c r="L93" s="270" t="s">
        <v>202</v>
      </c>
      <c r="M93" s="270"/>
    </row>
    <row r="94" spans="5:13" hidden="1" x14ac:dyDescent="0.2">
      <c r="E94" s="269"/>
      <c r="F94" s="269"/>
      <c r="G94" s="269"/>
      <c r="H94" s="269"/>
      <c r="I94" s="269"/>
      <c r="J94" s="268"/>
      <c r="K94" s="269">
        <v>15</v>
      </c>
      <c r="L94" s="270" t="s">
        <v>199</v>
      </c>
      <c r="M94" s="270"/>
    </row>
  </sheetData>
  <mergeCells count="30">
    <mergeCell ref="I68:L68"/>
    <mergeCell ref="C70:H70"/>
    <mergeCell ref="C71:H71"/>
    <mergeCell ref="C72:H72"/>
    <mergeCell ref="B2:C2"/>
    <mergeCell ref="B3:B5"/>
    <mergeCell ref="C3:C5"/>
    <mergeCell ref="E3:H3"/>
    <mergeCell ref="D4:D5"/>
    <mergeCell ref="E4:E5"/>
    <mergeCell ref="F4:F5"/>
    <mergeCell ref="G4:G5"/>
    <mergeCell ref="H4:H5"/>
    <mergeCell ref="I3:J3"/>
    <mergeCell ref="K3:L3"/>
    <mergeCell ref="L92:M92"/>
    <mergeCell ref="L93:M93"/>
    <mergeCell ref="L94:M94"/>
    <mergeCell ref="L80:M80"/>
    <mergeCell ref="L81:M81"/>
    <mergeCell ref="L82:M82"/>
    <mergeCell ref="L83:M83"/>
    <mergeCell ref="L84:M84"/>
    <mergeCell ref="L85:M85"/>
    <mergeCell ref="L86:M86"/>
    <mergeCell ref="L87:M87"/>
    <mergeCell ref="L88:M88"/>
    <mergeCell ref="L89:M89"/>
    <mergeCell ref="L90:M90"/>
    <mergeCell ref="L91:M91"/>
  </mergeCells>
  <phoneticPr fontId="4"/>
  <conditionalFormatting sqref="E8:L67">
    <cfRule type="expression" dxfId="1" priority="2">
      <formula>($B8:$B67)&lt;&gt;""</formula>
    </cfRule>
  </conditionalFormatting>
  <conditionalFormatting sqref="I8:L67">
    <cfRule type="expression" dxfId="0" priority="1">
      <formula>$C8&lt;&gt;""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8:H67" xr:uid="{00000000-0002-0000-0700-000000000000}">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8:D67" xr:uid="{00000000-0002-0000-0700-000001000000}">
      <formula1>C8=ROUNDDOWN(C8,1)</formula1>
    </dataValidation>
    <dataValidation type="list" errorStyle="warning" allowBlank="1" showInputMessage="1" showErrorMessage="1" error="記号以外の文字は事情がある場合以外、入力しないでください。" sqref="L8:L67" xr:uid="{00000000-0002-0000-0700-000002000000}">
      <formula1>"◇　"</formula1>
    </dataValidation>
    <dataValidation type="list" errorStyle="warning" allowBlank="1" showInputMessage="1" showErrorMessage="1" error="記号以外の文字は事情がある場合以外、入力しないでください。" sqref="K8:K67" xr:uid="{00000000-0002-0000-0700-000003000000}">
      <formula1>"□"</formula1>
    </dataValidation>
    <dataValidation type="list" errorStyle="warning" allowBlank="1" showInputMessage="1" showErrorMessage="1" error="記号以外の文字は事情がある場合以外、入力しないでください。" sqref="J8:J67" xr:uid="{00000000-0002-0000-0700-000004000000}">
      <formula1>"◆"</formula1>
    </dataValidation>
    <dataValidation type="list" errorStyle="warning" allowBlank="1" showInputMessage="1" showErrorMessage="1" error="記号以外の文字は事情がある場合以外、入力しないでください。" sqref="I8:I67" xr:uid="{00000000-0002-0000-0700-000005000000}">
      <formula1>"■"</formula1>
    </dataValidation>
  </dataValidations>
  <pageMargins left="0.70866141732283472" right="0.55118110236220474" top="0.70866141732283472" bottom="0.6692913385826772" header="0.51181102362204722" footer="0.51181102362204722"/>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0"/>
    <pageSetUpPr fitToPage="1"/>
  </sheetPr>
  <dimension ref="A1:O11"/>
  <sheetViews>
    <sheetView showGridLines="0" topLeftCell="B1" zoomScale="70" zoomScaleNormal="70" zoomScaleSheetLayoutView="90" workbookViewId="0">
      <selection activeCell="B1" sqref="B1"/>
    </sheetView>
  </sheetViews>
  <sheetFormatPr defaultColWidth="9" defaultRowHeight="14.5" x14ac:dyDescent="0.2"/>
  <cols>
    <col min="1" max="1" width="8.6328125" style="271" hidden="1" customWidth="1"/>
    <col min="2" max="2" width="13.36328125" style="271" customWidth="1"/>
    <col min="3" max="3" width="10.08984375" style="271" customWidth="1"/>
    <col min="4" max="11" width="8.6328125" style="271" customWidth="1"/>
    <col min="12" max="12" width="11.08984375" style="271" customWidth="1"/>
    <col min="13" max="13" width="31.08984375" style="271" customWidth="1"/>
    <col min="14" max="15" width="8.6328125" style="271" customWidth="1"/>
    <col min="16" max="16384" width="9" style="271"/>
  </cols>
  <sheetData>
    <row r="1" spans="2:15" ht="17.5" x14ac:dyDescent="0.2">
      <c r="B1" s="272" t="s">
        <v>339</v>
      </c>
    </row>
    <row r="2" spans="2:15" s="274" customFormat="1" ht="14.25" customHeight="1" x14ac:dyDescent="0.2">
      <c r="B2" s="275" t="s">
        <v>30</v>
      </c>
      <c r="C2" s="276" t="s">
        <v>346</v>
      </c>
      <c r="D2" s="277"/>
      <c r="E2" s="277"/>
      <c r="F2" s="277"/>
      <c r="G2" s="277"/>
      <c r="H2" s="277"/>
      <c r="I2" s="277"/>
      <c r="J2" s="277"/>
      <c r="K2" s="277"/>
      <c r="L2" s="278"/>
      <c r="M2" s="275" t="s">
        <v>32</v>
      </c>
    </row>
    <row r="3" spans="2:15" s="274" customFormat="1" ht="18" customHeight="1" x14ac:dyDescent="0.2">
      <c r="B3" s="279"/>
      <c r="C3" s="280" t="s">
        <v>50</v>
      </c>
      <c r="D3" s="281"/>
      <c r="E3" s="281"/>
      <c r="F3" s="281"/>
      <c r="G3" s="281"/>
      <c r="H3" s="281"/>
      <c r="I3" s="281"/>
      <c r="J3" s="280" t="s">
        <v>31</v>
      </c>
      <c r="K3" s="281"/>
      <c r="L3" s="282" t="s">
        <v>40</v>
      </c>
      <c r="M3" s="279"/>
    </row>
    <row r="4" spans="2:15" s="274" customFormat="1" ht="18" customHeight="1" x14ac:dyDescent="0.2">
      <c r="B4" s="279"/>
      <c r="C4" s="282" t="s">
        <v>33</v>
      </c>
      <c r="D4" s="283"/>
      <c r="E4" s="282" t="s">
        <v>20</v>
      </c>
      <c r="F4" s="283"/>
      <c r="G4" s="283"/>
      <c r="H4" s="283"/>
      <c r="I4" s="283"/>
      <c r="J4" s="284" t="s">
        <v>51</v>
      </c>
      <c r="K4" s="282" t="s">
        <v>52</v>
      </c>
      <c r="L4" s="285"/>
      <c r="M4" s="279"/>
    </row>
    <row r="5" spans="2:15" s="274" customFormat="1" ht="45" customHeight="1" x14ac:dyDescent="0.2">
      <c r="B5" s="279"/>
      <c r="C5" s="286" t="s">
        <v>41</v>
      </c>
      <c r="D5" s="286" t="s">
        <v>53</v>
      </c>
      <c r="E5" s="286" t="s">
        <v>54</v>
      </c>
      <c r="F5" s="286" t="s">
        <v>55</v>
      </c>
      <c r="G5" s="286" t="s">
        <v>34</v>
      </c>
      <c r="H5" s="286" t="s">
        <v>35</v>
      </c>
      <c r="I5" s="286" t="s">
        <v>56</v>
      </c>
      <c r="J5" s="287"/>
      <c r="K5" s="285"/>
      <c r="L5" s="285"/>
      <c r="M5" s="279"/>
    </row>
    <row r="6" spans="2:15" s="274" customFormat="1" ht="52.5" customHeight="1" x14ac:dyDescent="0.2">
      <c r="B6" s="288" t="str">
        <f>IF(ｼｰﾄ0!C4="","",ｼｰﾄ0!C3&amp;ｼｰﾄ0!C4)</f>
        <v>三重県濃尾平野（北勢）</v>
      </c>
      <c r="C6" s="289"/>
      <c r="D6" s="289" t="s">
        <v>523</v>
      </c>
      <c r="E6" s="289" t="s">
        <v>523</v>
      </c>
      <c r="F6" s="289" t="s">
        <v>523</v>
      </c>
      <c r="G6" s="289"/>
      <c r="H6" s="289" t="s">
        <v>523</v>
      </c>
      <c r="I6" s="289" t="s">
        <v>523</v>
      </c>
      <c r="J6" s="289" t="s">
        <v>523</v>
      </c>
      <c r="K6" s="289" t="s">
        <v>523</v>
      </c>
      <c r="L6" s="289" t="s">
        <v>523</v>
      </c>
      <c r="M6" s="290"/>
      <c r="N6" s="291"/>
      <c r="O6" s="291"/>
    </row>
    <row r="7" spans="2:15" s="274" customFormat="1" ht="14.25" customHeight="1" x14ac:dyDescent="0.2">
      <c r="B7" s="271"/>
      <c r="C7" s="271"/>
      <c r="D7" s="271"/>
      <c r="E7" s="271"/>
      <c r="F7" s="271"/>
      <c r="G7" s="271"/>
      <c r="H7" s="271"/>
      <c r="I7" s="271"/>
      <c r="J7" s="271"/>
      <c r="K7" s="271"/>
      <c r="L7" s="271"/>
      <c r="M7" s="271"/>
      <c r="N7" s="271"/>
      <c r="O7" s="291"/>
    </row>
    <row r="8" spans="2:15" x14ac:dyDescent="0.2">
      <c r="B8" s="292" t="s">
        <v>280</v>
      </c>
      <c r="C8" s="273" t="s">
        <v>361</v>
      </c>
    </row>
    <row r="9" spans="2:15" x14ac:dyDescent="0.2">
      <c r="C9" s="273" t="s">
        <v>359</v>
      </c>
      <c r="D9" s="217"/>
      <c r="E9" s="217"/>
      <c r="F9" s="217"/>
      <c r="G9" s="217"/>
      <c r="H9" s="217"/>
      <c r="I9" s="217"/>
      <c r="J9" s="217"/>
      <c r="K9" s="217"/>
      <c r="L9" s="217"/>
    </row>
    <row r="10" spans="2:15" x14ac:dyDescent="0.2">
      <c r="C10" s="273" t="s">
        <v>360</v>
      </c>
    </row>
    <row r="11" spans="2:15" ht="18" customHeight="1" x14ac:dyDescent="0.2">
      <c r="C11" s="273" t="s">
        <v>370</v>
      </c>
    </row>
  </sheetData>
  <mergeCells count="10">
    <mergeCell ref="B2:B5"/>
    <mergeCell ref="M2:M5"/>
    <mergeCell ref="C3:I3"/>
    <mergeCell ref="J3:K3"/>
    <mergeCell ref="L3:L5"/>
    <mergeCell ref="C4:D4"/>
    <mergeCell ref="E4:I4"/>
    <mergeCell ref="J4:J5"/>
    <mergeCell ref="K4:K5"/>
    <mergeCell ref="C2:L2"/>
  </mergeCells>
  <phoneticPr fontId="4"/>
  <dataValidations count="1">
    <dataValidation type="list" errorStyle="warning" allowBlank="1" showInputMessage="1" showErrorMessage="1" error="特殊な事情の場合のみ文字入力するようにしてください。" sqref="C6:L7" xr:uid="{00000000-0002-0000-0800-000000000000}">
      <formula1>"●,○,△,　"</formula1>
    </dataValidation>
  </dataValidations>
  <pageMargins left="0.70866141732283472" right="0.55118110236220474" top="0.70866141732283472" bottom="0.6692913385826772" header="0.51181102362204722" footer="0.51181102362204722"/>
  <pageSetup paperSize="9" scale="5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36"/>
  <sheetViews>
    <sheetView showGridLines="0" topLeftCell="B1" zoomScale="70" zoomScaleNormal="70" zoomScaleSheetLayoutView="85" workbookViewId="0">
      <selection activeCell="M34" sqref="M34"/>
    </sheetView>
  </sheetViews>
  <sheetFormatPr defaultColWidth="9" defaultRowHeight="14.5" outlineLevelRow="1" x14ac:dyDescent="0.2"/>
  <cols>
    <col min="1" max="1" width="8.6328125" style="142" hidden="1" customWidth="1"/>
    <col min="2" max="2" width="13.6328125" style="142" customWidth="1"/>
    <col min="3" max="3" width="18.6328125" style="142" customWidth="1"/>
    <col min="4" max="8" width="15.6328125" style="142" customWidth="1"/>
    <col min="9" max="16384" width="9" style="142"/>
  </cols>
  <sheetData>
    <row r="1" spans="2:8" ht="19" x14ac:dyDescent="0.2">
      <c r="C1" s="300" t="s">
        <v>340</v>
      </c>
    </row>
    <row r="2" spans="2:8" ht="20.5" customHeight="1" x14ac:dyDescent="0.2">
      <c r="B2" s="301" t="s">
        <v>36</v>
      </c>
      <c r="C2" s="302" t="s">
        <v>21</v>
      </c>
      <c r="D2" s="301" t="s">
        <v>343</v>
      </c>
      <c r="E2" s="301"/>
      <c r="F2" s="301"/>
      <c r="G2" s="301"/>
      <c r="H2" s="301"/>
    </row>
    <row r="3" spans="2:8" ht="40" customHeight="1" x14ac:dyDescent="0.2">
      <c r="B3" s="301"/>
      <c r="C3" s="302"/>
      <c r="D3" s="303" t="s">
        <v>22</v>
      </c>
      <c r="E3" s="303" t="s">
        <v>23</v>
      </c>
      <c r="F3" s="303" t="s">
        <v>24</v>
      </c>
      <c r="G3" s="303" t="s">
        <v>64</v>
      </c>
      <c r="H3" s="303" t="s">
        <v>25</v>
      </c>
    </row>
    <row r="4" spans="2:8" ht="28.5" customHeight="1" x14ac:dyDescent="0.2">
      <c r="B4" s="304" t="str">
        <f>IF(OR(ｼｰﾄ0!C4="",ｼｰﾄ0!C3=""),"",ｼｰﾄ0!C3&amp;ｼｰﾄ0!C4)</f>
        <v>三重県濃尾平野（北勢）</v>
      </c>
      <c r="C4" s="305" t="s">
        <v>204</v>
      </c>
      <c r="D4" s="293">
        <v>48</v>
      </c>
      <c r="E4" s="293"/>
      <c r="F4" s="294">
        <v>45</v>
      </c>
      <c r="G4" s="295" t="s">
        <v>65</v>
      </c>
      <c r="H4" s="296">
        <v>44866</v>
      </c>
    </row>
    <row r="5" spans="2:8" ht="28.5" customHeight="1" x14ac:dyDescent="0.2">
      <c r="B5" s="306"/>
      <c r="C5" s="307"/>
      <c r="D5" s="293"/>
      <c r="E5" s="293"/>
      <c r="F5" s="294"/>
      <c r="G5" s="295"/>
      <c r="H5" s="296"/>
    </row>
    <row r="6" spans="2:8" ht="28.5" customHeight="1" x14ac:dyDescent="0.2">
      <c r="B6" s="306"/>
      <c r="C6" s="308" t="s">
        <v>37</v>
      </c>
      <c r="D6" s="293"/>
      <c r="E6" s="293"/>
      <c r="F6" s="294"/>
      <c r="G6" s="295"/>
      <c r="H6" s="296"/>
    </row>
    <row r="7" spans="2:8" ht="28.5" customHeight="1" x14ac:dyDescent="0.2">
      <c r="B7" s="306"/>
      <c r="C7" s="309"/>
      <c r="D7" s="293"/>
      <c r="E7" s="293"/>
      <c r="F7" s="294"/>
      <c r="G7" s="295"/>
      <c r="H7" s="296"/>
    </row>
    <row r="8" spans="2:8" ht="28.5" customHeight="1" x14ac:dyDescent="0.2">
      <c r="B8" s="306"/>
      <c r="C8" s="305" t="s">
        <v>175</v>
      </c>
      <c r="D8" s="293">
        <v>85</v>
      </c>
      <c r="E8" s="293"/>
      <c r="F8" s="294">
        <v>30</v>
      </c>
      <c r="G8" s="295" t="s">
        <v>65</v>
      </c>
      <c r="H8" s="296">
        <v>44866</v>
      </c>
    </row>
    <row r="9" spans="2:8" ht="28.5" customHeight="1" x14ac:dyDescent="0.2">
      <c r="B9" s="306"/>
      <c r="C9" s="307"/>
      <c r="D9" s="293">
        <v>41</v>
      </c>
      <c r="E9" s="293"/>
      <c r="F9" s="294">
        <v>28</v>
      </c>
      <c r="G9" s="295" t="s">
        <v>65</v>
      </c>
      <c r="H9" s="296">
        <v>44866</v>
      </c>
    </row>
    <row r="10" spans="2:8" ht="28.5" customHeight="1" x14ac:dyDescent="0.2">
      <c r="B10" s="306"/>
      <c r="C10" s="305" t="s">
        <v>345</v>
      </c>
      <c r="D10" s="293">
        <v>12</v>
      </c>
      <c r="E10" s="293"/>
      <c r="F10" s="294">
        <v>27</v>
      </c>
      <c r="G10" s="295" t="s">
        <v>65</v>
      </c>
      <c r="H10" s="296">
        <v>44866</v>
      </c>
    </row>
    <row r="11" spans="2:8" ht="28.5" customHeight="1" x14ac:dyDescent="0.2">
      <c r="B11" s="310"/>
      <c r="C11" s="309"/>
      <c r="D11" s="293"/>
      <c r="E11" s="293"/>
      <c r="F11" s="294"/>
      <c r="G11" s="295"/>
      <c r="H11" s="296"/>
    </row>
    <row r="12" spans="2:8" ht="28.5" customHeight="1" x14ac:dyDescent="0.2">
      <c r="B12" s="308" t="s">
        <v>38</v>
      </c>
      <c r="C12" s="311" t="s">
        <v>65</v>
      </c>
      <c r="D12" s="297">
        <f>IF(COUNTA(D4:D11)=0,"",SUMIFS(D4:D11,$G$4:$G$11,$C$12))</f>
        <v>186</v>
      </c>
      <c r="E12" s="297" t="str">
        <f t="shared" ref="E12" si="0">IF(COUNTA(E4:E11)=0,"",SUMIFS(E4:E11,$G$4:$G$11,$C$12))</f>
        <v/>
      </c>
      <c r="F12" s="298">
        <f>IF(COUNTA(F4:F11)=0,"",SUMIFS(F4:F11,$G$4:$G$11,$C$12))</f>
        <v>130</v>
      </c>
      <c r="G12" s="312"/>
      <c r="H12" s="312"/>
    </row>
    <row r="13" spans="2:8" ht="28.5" customHeight="1" x14ac:dyDescent="0.2">
      <c r="B13" s="309"/>
      <c r="C13" s="311" t="s">
        <v>73</v>
      </c>
      <c r="D13" s="297">
        <f>IF(COUNTA(D4:D11)=0,"",SUMIFS(D4:D11,$G$4:$G$11,$C$13))</f>
        <v>0</v>
      </c>
      <c r="E13" s="297" t="str">
        <f>IF(COUNTA(E4:E11)=0,"",SUMIFS(E4:E11,$G$4:$G$11,$C$13))</f>
        <v/>
      </c>
      <c r="F13" s="298">
        <f>IF(COUNTA(F4:F11)=0,"",SUMIFS(F4:F11,$G$4:$G$11,$C$13))</f>
        <v>0</v>
      </c>
      <c r="G13" s="312"/>
      <c r="H13" s="312"/>
    </row>
    <row r="14" spans="2:8" hidden="1" outlineLevel="1" x14ac:dyDescent="0.2"/>
    <row r="15" spans="2:8" s="313" customFormat="1" hidden="1" outlineLevel="1" x14ac:dyDescent="0.2">
      <c r="B15" s="313" t="s">
        <v>367</v>
      </c>
    </row>
    <row r="16" spans="2:8" ht="20.25" hidden="1" customHeight="1" outlineLevel="1" x14ac:dyDescent="0.2">
      <c r="B16" s="314" t="s">
        <v>344</v>
      </c>
      <c r="C16" s="302" t="s">
        <v>21</v>
      </c>
      <c r="D16" s="301" t="s">
        <v>343</v>
      </c>
      <c r="E16" s="301"/>
      <c r="F16" s="301"/>
      <c r="G16" s="301"/>
      <c r="H16" s="301"/>
    </row>
    <row r="17" spans="2:8" ht="29" hidden="1" outlineLevel="1" x14ac:dyDescent="0.2">
      <c r="B17" s="314"/>
      <c r="C17" s="302"/>
      <c r="D17" s="303" t="s">
        <v>22</v>
      </c>
      <c r="E17" s="303" t="s">
        <v>23</v>
      </c>
      <c r="F17" s="303" t="s">
        <v>24</v>
      </c>
      <c r="G17" s="303" t="s">
        <v>64</v>
      </c>
      <c r="H17" s="303" t="s">
        <v>25</v>
      </c>
    </row>
    <row r="18" spans="2:8" ht="28.5" hidden="1" customHeight="1" outlineLevel="1" x14ac:dyDescent="0.2">
      <c r="B18" s="315"/>
      <c r="C18" s="305" t="s">
        <v>204</v>
      </c>
      <c r="D18" s="293"/>
      <c r="E18" s="293"/>
      <c r="F18" s="294"/>
      <c r="G18" s="295"/>
      <c r="H18" s="296"/>
    </row>
    <row r="19" spans="2:8" ht="28.5" hidden="1" customHeight="1" outlineLevel="1" x14ac:dyDescent="0.2">
      <c r="B19" s="316"/>
      <c r="C19" s="307"/>
      <c r="D19" s="293"/>
      <c r="E19" s="293"/>
      <c r="F19" s="294"/>
      <c r="G19" s="295"/>
      <c r="H19" s="296"/>
    </row>
    <row r="20" spans="2:8" ht="28.5" hidden="1" customHeight="1" outlineLevel="1" x14ac:dyDescent="0.2">
      <c r="B20" s="316"/>
      <c r="C20" s="308" t="s">
        <v>37</v>
      </c>
      <c r="D20" s="293"/>
      <c r="E20" s="293"/>
      <c r="F20" s="294"/>
      <c r="G20" s="295"/>
      <c r="H20" s="296"/>
    </row>
    <row r="21" spans="2:8" ht="28.5" hidden="1" customHeight="1" outlineLevel="1" x14ac:dyDescent="0.2">
      <c r="B21" s="316"/>
      <c r="C21" s="309"/>
      <c r="D21" s="293"/>
      <c r="E21" s="293"/>
      <c r="F21" s="294"/>
      <c r="G21" s="295"/>
      <c r="H21" s="296"/>
    </row>
    <row r="22" spans="2:8" ht="28.5" hidden="1" customHeight="1" outlineLevel="1" x14ac:dyDescent="0.2">
      <c r="B22" s="316"/>
      <c r="C22" s="305" t="s">
        <v>175</v>
      </c>
      <c r="D22" s="293"/>
      <c r="E22" s="293"/>
      <c r="F22" s="294"/>
      <c r="G22" s="295"/>
      <c r="H22" s="296"/>
    </row>
    <row r="23" spans="2:8" ht="28.5" hidden="1" customHeight="1" outlineLevel="1" x14ac:dyDescent="0.2">
      <c r="B23" s="316"/>
      <c r="C23" s="307"/>
      <c r="D23" s="293"/>
      <c r="E23" s="293"/>
      <c r="F23" s="294"/>
      <c r="G23" s="295"/>
      <c r="H23" s="296"/>
    </row>
    <row r="24" spans="2:8" ht="28.5" hidden="1" customHeight="1" outlineLevel="1" x14ac:dyDescent="0.2">
      <c r="B24" s="316"/>
      <c r="C24" s="305" t="s">
        <v>345</v>
      </c>
      <c r="D24" s="293"/>
      <c r="E24" s="293"/>
      <c r="F24" s="294"/>
      <c r="G24" s="295"/>
      <c r="H24" s="296"/>
    </row>
    <row r="25" spans="2:8" ht="28.5" hidden="1" customHeight="1" outlineLevel="1" x14ac:dyDescent="0.2">
      <c r="B25" s="317"/>
      <c r="C25" s="309"/>
      <c r="D25" s="293"/>
      <c r="E25" s="293"/>
      <c r="F25" s="294"/>
      <c r="G25" s="295"/>
      <c r="H25" s="296"/>
    </row>
    <row r="26" spans="2:8" ht="28.5" hidden="1" customHeight="1" outlineLevel="1" x14ac:dyDescent="0.2">
      <c r="B26" s="308" t="s">
        <v>38</v>
      </c>
      <c r="C26" s="311" t="s">
        <v>65</v>
      </c>
      <c r="D26" s="297" t="str">
        <f>IF(COUNTA(D18:D25)=0,"",SUMIFS(D18:D25,$G$18:$G$25,$C$26))</f>
        <v/>
      </c>
      <c r="E26" s="297" t="str">
        <f>IF(COUNTA(E18:E25)=0,"",SUMIFS(E18:E25,$G$18:$G$25,$C$26))</f>
        <v/>
      </c>
      <c r="F26" s="298" t="str">
        <f>IF(COUNTA(F18:F25)=0,"",SUMIFS(F18:F25,$G$18:$G$25,$C$26))</f>
        <v/>
      </c>
      <c r="G26" s="318"/>
      <c r="H26" s="318"/>
    </row>
    <row r="27" spans="2:8" ht="28.5" hidden="1" customHeight="1" outlineLevel="1" x14ac:dyDescent="0.2">
      <c r="B27" s="309"/>
      <c r="C27" s="311" t="s">
        <v>73</v>
      </c>
      <c r="D27" s="297" t="str">
        <f>IF(COUNTA(D18:D25)=0,"",SUMIFS(D18:D25,$G$18:$G$25,$C$27))</f>
        <v/>
      </c>
      <c r="E27" s="297" t="str">
        <f>IF(COUNTA(E18:E25)=0,"",SUMIFS(E18:E25,$G$18:$G$25,$C$27))</f>
        <v/>
      </c>
      <c r="F27" s="298" t="str">
        <f>IF(COUNTA(F18:F25)=0,"",SUMIFS(F18:F25,$G$18:$G$25,$C$27))</f>
        <v/>
      </c>
      <c r="G27" s="318"/>
      <c r="H27" s="318"/>
    </row>
    <row r="28" spans="2:8" collapsed="1" x14ac:dyDescent="0.2">
      <c r="B28" s="143"/>
    </row>
    <row r="29" spans="2:8" ht="12" customHeight="1" x14ac:dyDescent="0.2">
      <c r="B29" s="302" t="s">
        <v>36</v>
      </c>
      <c r="C29" s="305" t="s">
        <v>21</v>
      </c>
      <c r="D29" s="144" t="s">
        <v>39</v>
      </c>
      <c r="E29" s="319"/>
      <c r="F29" s="145"/>
      <c r="G29" s="305" t="s">
        <v>16</v>
      </c>
    </row>
    <row r="30" spans="2:8" ht="43.5" x14ac:dyDescent="0.2">
      <c r="B30" s="302"/>
      <c r="C30" s="307"/>
      <c r="D30" s="303" t="s">
        <v>178</v>
      </c>
      <c r="E30" s="303" t="s">
        <v>179</v>
      </c>
      <c r="F30" s="303" t="s">
        <v>180</v>
      </c>
      <c r="G30" s="307"/>
    </row>
    <row r="31" spans="2:8" ht="40.5" customHeight="1" x14ac:dyDescent="0.2">
      <c r="B31" s="304" t="str">
        <f>IF(OR(ｼｰﾄ0!C4="",ｼｰﾄ0!C3=""),"",ｼｰﾄ0!C3&amp;ｼｰﾄ0!C4)</f>
        <v>三重県濃尾平野（北勢）</v>
      </c>
      <c r="C31" s="303" t="s">
        <v>61</v>
      </c>
      <c r="D31" s="320">
        <v>16</v>
      </c>
      <c r="E31" s="320"/>
      <c r="F31" s="320">
        <v>1</v>
      </c>
      <c r="G31" s="299">
        <f>IF(COUNTA(D31:F31)=0,"",SUM(D31:F31))</f>
        <v>17</v>
      </c>
    </row>
    <row r="32" spans="2:8" ht="40.5" customHeight="1" x14ac:dyDescent="0.2">
      <c r="B32" s="306"/>
      <c r="C32" s="321" t="s">
        <v>37</v>
      </c>
      <c r="D32" s="320"/>
      <c r="E32" s="320"/>
      <c r="F32" s="320"/>
      <c r="G32" s="299" t="str">
        <f>IF(COUNTA(D32:F32)=0,"",SUM(D32:F32))</f>
        <v/>
      </c>
    </row>
    <row r="33" spans="2:7" ht="40.5" customHeight="1" x14ac:dyDescent="0.2">
      <c r="B33" s="306"/>
      <c r="C33" s="303" t="s">
        <v>175</v>
      </c>
      <c r="D33" s="320"/>
      <c r="E33" s="320"/>
      <c r="F33" s="320">
        <v>4</v>
      </c>
      <c r="G33" s="299">
        <f>IF(COUNTA(D33:F33)=0,"",SUM(D33:F33))</f>
        <v>4</v>
      </c>
    </row>
    <row r="34" spans="2:7" ht="40.5" customHeight="1" x14ac:dyDescent="0.2">
      <c r="B34" s="310"/>
      <c r="C34" s="321" t="s">
        <v>176</v>
      </c>
      <c r="D34" s="320"/>
      <c r="E34" s="320"/>
      <c r="F34" s="320"/>
      <c r="G34" s="299" t="str">
        <f>IF(COUNTA(D34:F34)=0,"",SUM(D34:F34))</f>
        <v/>
      </c>
    </row>
    <row r="35" spans="2:7" ht="53.25" customHeight="1" x14ac:dyDescent="0.2">
      <c r="B35" s="144" t="s">
        <v>177</v>
      </c>
      <c r="C35" s="145"/>
      <c r="D35" s="299">
        <f>IF(SUM(D31:D34)=0,"",SUM(D31:D34))</f>
        <v>16</v>
      </c>
      <c r="E35" s="299" t="str">
        <f>IF(SUM(E31:E34)=0,"",SUM(E31:E34))</f>
        <v/>
      </c>
      <c r="F35" s="299">
        <f>IF(SUM(F31:F34)=0,"",SUM(F31:F34))</f>
        <v>5</v>
      </c>
      <c r="G35" s="299">
        <f>IF(SUM(G31:G34)=0,"",SUM(G31:G34))</f>
        <v>21</v>
      </c>
    </row>
    <row r="36" spans="2:7" ht="12" customHeight="1" x14ac:dyDescent="0.2">
      <c r="B36" s="322"/>
      <c r="C36" s="322"/>
      <c r="D36" s="323"/>
      <c r="E36" s="323"/>
      <c r="F36" s="323"/>
      <c r="G36" s="323"/>
    </row>
  </sheetData>
  <mergeCells count="23">
    <mergeCell ref="D29:F29"/>
    <mergeCell ref="G29:G30"/>
    <mergeCell ref="B35:C35"/>
    <mergeCell ref="D16:H16"/>
    <mergeCell ref="C18:C19"/>
    <mergeCell ref="C20:C21"/>
    <mergeCell ref="C22:C23"/>
    <mergeCell ref="C24:C25"/>
    <mergeCell ref="B16:B17"/>
    <mergeCell ref="C16:C17"/>
    <mergeCell ref="B26:B27"/>
    <mergeCell ref="B29:B30"/>
    <mergeCell ref="C29:C30"/>
    <mergeCell ref="B31:B34"/>
    <mergeCell ref="D2:H2"/>
    <mergeCell ref="C2:C3"/>
    <mergeCell ref="B2:B3"/>
    <mergeCell ref="B12:B13"/>
    <mergeCell ref="C4:C5"/>
    <mergeCell ref="C6:C7"/>
    <mergeCell ref="C8:C9"/>
    <mergeCell ref="C10:C11"/>
    <mergeCell ref="B4:B11"/>
  </mergeCells>
  <phoneticPr fontId="5"/>
  <conditionalFormatting sqref="G18">
    <cfRule type="colorScale" priority="2">
      <colorScale>
        <cfvo type="min"/>
        <cfvo type="max"/>
        <color rgb="FFFF7128"/>
        <color rgb="FFFFEF9C"/>
      </colorScale>
    </cfRule>
  </conditionalFormatting>
  <conditionalFormatting sqref="G4">
    <cfRule type="colorScale" priority="1">
      <colorScale>
        <cfvo type="min"/>
        <cfvo type="max"/>
        <color rgb="FFFF7128"/>
        <color rgb="FFFFEF9C"/>
      </colorScale>
    </cfRule>
  </conditionalFormatting>
  <dataValidations count="9">
    <dataValidation type="list" allowBlank="1" showInputMessage="1" showErrorMessage="1" sqref="G18:G25 G4:G11" xr:uid="{00000000-0002-0000-0900-000000000000}">
      <formula1>$C$12:$C$13</formula1>
    </dataValidation>
    <dataValidation allowBlank="1" showInputMessage="1" showErrorMessage="1" prompt="水準点数は数値だけをご記入ください。_x000a__x000a_" sqref="F18:F25 F4:F11" xr:uid="{00000000-0002-0000-0900-000001000000}"/>
    <dataValidation allowBlank="1" showInputMessage="1" showErrorMessage="1" prompt="測量距離は数値だけをご記入ください。_x000a_" sqref="D18:D25 D4:D11" xr:uid="{00000000-0002-0000-0900-000002000000}"/>
    <dataValidation allowBlank="1" showInputMessage="1" showErrorMessage="1" prompt="測量面積は数値だけをご記入ください。_x000a__x000a__x000a_" sqref="E18:E25 E4:E11"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4:F34"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3"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2:F32"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3:F33"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1:F31" xr:uid="{00000000-0002-0000-0900-000008000000}"/>
  </dataValidations>
  <pageMargins left="0.70866141732283472" right="0.55118110236220474" top="0.70866141732283472" bottom="0.6692913385826772" header="0.51181102362204722" footer="0.51181102362204722"/>
  <pageSetup paperSize="9" scale="83" fitToHeight="0" orientation="portrait" r:id="rId1"/>
  <headerFooter alignWithMargins="0"/>
  <rowBreaks count="1" manualBreakCount="1">
    <brk id="2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0"/>
  <sheetViews>
    <sheetView showGridLines="0" zoomScale="70" zoomScaleNormal="70" zoomScaleSheetLayoutView="90" workbookViewId="0">
      <pane xSplit="2" ySplit="4" topLeftCell="C5" activePane="bottomRight" state="frozen"/>
      <selection activeCell="F6" sqref="F6"/>
      <selection pane="topRight" activeCell="F6" sqref="F6"/>
      <selection pane="bottomLeft" activeCell="F6" sqref="F6"/>
      <selection pane="bottomRight" activeCell="S15" sqref="S15"/>
    </sheetView>
  </sheetViews>
  <sheetFormatPr defaultColWidth="9" defaultRowHeight="14.5" x14ac:dyDescent="0.2"/>
  <cols>
    <col min="1" max="1" width="8.6328125" style="190" hidden="1" customWidth="1"/>
    <col min="2" max="2" width="7.36328125" style="185" customWidth="1"/>
    <col min="3" max="3" width="5.90625" style="333" customWidth="1"/>
    <col min="4" max="4" width="11.36328125" style="185" customWidth="1"/>
    <col min="5" max="5" width="6.54296875" style="334" bestFit="1" customWidth="1"/>
    <col min="6" max="6" width="5.6328125" style="185" customWidth="1"/>
    <col min="7" max="7" width="10.7265625" style="185" customWidth="1"/>
    <col min="8" max="8" width="6.7265625" style="334" customWidth="1"/>
    <col min="9" max="9" width="5.6328125" style="185" customWidth="1"/>
    <col min="10" max="10" width="10.7265625" style="185" customWidth="1"/>
    <col min="11" max="11" width="6.54296875" style="334" bestFit="1" customWidth="1"/>
    <col min="12" max="12" width="5.6328125" style="185" customWidth="1"/>
    <col min="13" max="13" width="10.7265625" style="185" customWidth="1"/>
    <col min="14" max="14" width="6.54296875" style="334" bestFit="1" customWidth="1"/>
    <col min="15" max="15" width="5.6328125" style="185" customWidth="1"/>
    <col min="16" max="16" width="10.7265625" style="185" customWidth="1"/>
    <col min="17" max="17" width="5.6328125" style="334" customWidth="1"/>
    <col min="18" max="18" width="5.6328125" style="185" customWidth="1"/>
    <col min="19" max="19" width="10.7265625" style="185" customWidth="1"/>
    <col min="20" max="20" width="7.6328125" style="185" customWidth="1"/>
    <col min="21" max="32" width="5.6328125" style="185" customWidth="1"/>
    <col min="33" max="16384" width="9" style="185"/>
  </cols>
  <sheetData>
    <row r="1" spans="1:21" ht="17.5" x14ac:dyDescent="0.2">
      <c r="B1" s="139" t="s">
        <v>538</v>
      </c>
    </row>
    <row r="2" spans="1:21" ht="20.149999999999999" customHeight="1" x14ac:dyDescent="0.2">
      <c r="B2" s="335" t="s">
        <v>236</v>
      </c>
      <c r="C2" s="336" t="s">
        <v>237</v>
      </c>
      <c r="D2" s="337" t="s">
        <v>74</v>
      </c>
      <c r="E2" s="338" t="s">
        <v>187</v>
      </c>
      <c r="F2" s="339"/>
      <c r="G2" s="340"/>
      <c r="H2" s="338" t="s">
        <v>232</v>
      </c>
      <c r="I2" s="339"/>
      <c r="J2" s="340"/>
      <c r="K2" s="338" t="s">
        <v>242</v>
      </c>
      <c r="L2" s="339"/>
      <c r="M2" s="340"/>
      <c r="N2" s="341" t="s">
        <v>350</v>
      </c>
      <c r="O2" s="339"/>
      <c r="P2" s="340"/>
      <c r="Q2" s="341" t="s">
        <v>358</v>
      </c>
      <c r="R2" s="341"/>
      <c r="S2" s="341"/>
    </row>
    <row r="3" spans="1:21" ht="25.5" customHeight="1" x14ac:dyDescent="0.2">
      <c r="A3" s="190" t="s">
        <v>476</v>
      </c>
      <c r="B3" s="342"/>
      <c r="C3" s="336"/>
      <c r="D3" s="343"/>
      <c r="E3" s="344" t="s">
        <v>75</v>
      </c>
      <c r="F3" s="345" t="s">
        <v>277</v>
      </c>
      <c r="G3" s="346"/>
      <c r="H3" s="344" t="s">
        <v>76</v>
      </c>
      <c r="I3" s="345" t="s">
        <v>277</v>
      </c>
      <c r="J3" s="346"/>
      <c r="K3" s="344" t="s">
        <v>77</v>
      </c>
      <c r="L3" s="345" t="s">
        <v>277</v>
      </c>
      <c r="M3" s="346"/>
      <c r="N3" s="344" t="s">
        <v>78</v>
      </c>
      <c r="O3" s="345" t="s">
        <v>277</v>
      </c>
      <c r="P3" s="346"/>
      <c r="Q3" s="344" t="s">
        <v>75</v>
      </c>
      <c r="R3" s="345" t="s">
        <v>277</v>
      </c>
      <c r="S3" s="347"/>
    </row>
    <row r="4" spans="1:21" ht="27.75" customHeight="1" x14ac:dyDescent="0.2">
      <c r="B4" s="348"/>
      <c r="C4" s="336"/>
      <c r="D4" s="349"/>
      <c r="E4" s="350" t="s">
        <v>79</v>
      </c>
      <c r="F4" s="351" t="s">
        <v>279</v>
      </c>
      <c r="G4" s="352" t="s">
        <v>234</v>
      </c>
      <c r="H4" s="350" t="s">
        <v>79</v>
      </c>
      <c r="I4" s="351" t="s">
        <v>278</v>
      </c>
      <c r="J4" s="352" t="s">
        <v>80</v>
      </c>
      <c r="K4" s="350" t="s">
        <v>79</v>
      </c>
      <c r="L4" s="351" t="s">
        <v>278</v>
      </c>
      <c r="M4" s="352" t="s">
        <v>80</v>
      </c>
      <c r="N4" s="350" t="s">
        <v>79</v>
      </c>
      <c r="O4" s="351" t="s">
        <v>278</v>
      </c>
      <c r="P4" s="352" t="s">
        <v>80</v>
      </c>
      <c r="Q4" s="350" t="s">
        <v>79</v>
      </c>
      <c r="R4" s="351" t="s">
        <v>278</v>
      </c>
      <c r="S4" s="352" t="s">
        <v>80</v>
      </c>
    </row>
    <row r="5" spans="1:21" ht="21.75" customHeight="1" x14ac:dyDescent="0.2">
      <c r="B5" s="337" t="str">
        <f>ｼｰﾄ0!$C$4</f>
        <v>濃尾平野（北勢）</v>
      </c>
      <c r="C5" s="353" t="s">
        <v>524</v>
      </c>
      <c r="D5" s="354" t="s">
        <v>235</v>
      </c>
      <c r="E5" s="324">
        <v>93</v>
      </c>
      <c r="F5" s="325">
        <v>4.1100000000000003</v>
      </c>
      <c r="G5" s="325">
        <v>1.5</v>
      </c>
      <c r="H5" s="324">
        <v>93</v>
      </c>
      <c r="I5" s="325">
        <v>3.8356164383561642</v>
      </c>
      <c r="J5" s="325">
        <v>1.4</v>
      </c>
      <c r="K5" s="324">
        <v>93</v>
      </c>
      <c r="L5" s="325">
        <v>3.8</v>
      </c>
      <c r="M5" s="325">
        <v>1.4</v>
      </c>
      <c r="N5" s="324">
        <v>93</v>
      </c>
      <c r="O5" s="325">
        <v>3.3</v>
      </c>
      <c r="P5" s="325">
        <v>1.2</v>
      </c>
      <c r="Q5" s="324"/>
      <c r="R5" s="325"/>
      <c r="S5" s="325"/>
    </row>
    <row r="6" spans="1:21" ht="21.75" customHeight="1" x14ac:dyDescent="0.2">
      <c r="B6" s="343"/>
      <c r="C6" s="355"/>
      <c r="D6" s="354" t="s">
        <v>19</v>
      </c>
      <c r="E6" s="324">
        <v>17</v>
      </c>
      <c r="F6" s="325">
        <v>0</v>
      </c>
      <c r="G6" s="325">
        <v>0</v>
      </c>
      <c r="H6" s="324">
        <v>17</v>
      </c>
      <c r="I6" s="325">
        <v>0</v>
      </c>
      <c r="J6" s="325">
        <v>0</v>
      </c>
      <c r="K6" s="324">
        <v>17</v>
      </c>
      <c r="L6" s="325">
        <v>0</v>
      </c>
      <c r="M6" s="325">
        <v>0</v>
      </c>
      <c r="N6" s="324">
        <v>17</v>
      </c>
      <c r="O6" s="325">
        <v>0</v>
      </c>
      <c r="P6" s="325">
        <v>0</v>
      </c>
      <c r="Q6" s="324"/>
      <c r="R6" s="325"/>
      <c r="S6" s="325"/>
    </row>
    <row r="7" spans="1:21" ht="21.75" customHeight="1" x14ac:dyDescent="0.2">
      <c r="B7" s="343"/>
      <c r="C7" s="355"/>
      <c r="D7" s="354" t="s">
        <v>18</v>
      </c>
      <c r="E7" s="324">
        <v>3</v>
      </c>
      <c r="F7" s="325">
        <v>1.6439999999999999</v>
      </c>
      <c r="G7" s="325">
        <v>0.6</v>
      </c>
      <c r="H7" s="324">
        <v>3</v>
      </c>
      <c r="I7" s="325">
        <v>1.6438356164383561</v>
      </c>
      <c r="J7" s="325">
        <v>0.6</v>
      </c>
      <c r="K7" s="324">
        <v>3</v>
      </c>
      <c r="L7" s="325">
        <v>1.7</v>
      </c>
      <c r="M7" s="325">
        <v>0.6</v>
      </c>
      <c r="N7" s="324">
        <v>3</v>
      </c>
      <c r="O7" s="325">
        <v>1.7589041095890412</v>
      </c>
      <c r="P7" s="325">
        <v>0.64200000000000002</v>
      </c>
      <c r="Q7" s="324"/>
      <c r="R7" s="325"/>
      <c r="S7" s="325"/>
      <c r="U7" s="356"/>
    </row>
    <row r="8" spans="1:21" ht="21.75" customHeight="1" x14ac:dyDescent="0.2">
      <c r="B8" s="343"/>
      <c r="C8" s="355"/>
      <c r="D8" s="354" t="s">
        <v>210</v>
      </c>
      <c r="E8" s="324">
        <v>60</v>
      </c>
      <c r="F8" s="325">
        <v>5.3999999999999999E-2</v>
      </c>
      <c r="G8" s="325">
        <v>0.02</v>
      </c>
      <c r="H8" s="324">
        <v>60</v>
      </c>
      <c r="I8" s="325">
        <v>1.9178082191780823E-2</v>
      </c>
      <c r="J8" s="325">
        <v>7.0000000000000001E-3</v>
      </c>
      <c r="K8" s="324">
        <v>58</v>
      </c>
      <c r="L8" s="325">
        <v>0.03</v>
      </c>
      <c r="M8" s="325">
        <v>1.2999999999999999E-2</v>
      </c>
      <c r="N8" s="324">
        <v>58</v>
      </c>
      <c r="O8" s="325">
        <v>0</v>
      </c>
      <c r="P8" s="325">
        <v>0</v>
      </c>
      <c r="Q8" s="324"/>
      <c r="R8" s="325"/>
      <c r="S8" s="325"/>
    </row>
    <row r="9" spans="1:21" ht="21.75" customHeight="1" x14ac:dyDescent="0.2">
      <c r="B9" s="343"/>
      <c r="C9" s="355"/>
      <c r="D9" s="148" t="s">
        <v>62</v>
      </c>
      <c r="E9" s="324">
        <v>232</v>
      </c>
      <c r="F9" s="325">
        <v>18.356000000000002</v>
      </c>
      <c r="G9" s="325">
        <v>6.7</v>
      </c>
      <c r="H9" s="324">
        <v>232</v>
      </c>
      <c r="I9" s="325">
        <v>17.260273972602739</v>
      </c>
      <c r="J9" s="325">
        <v>6.3</v>
      </c>
      <c r="K9" s="324">
        <v>229</v>
      </c>
      <c r="L9" s="325">
        <v>17.600000000000001</v>
      </c>
      <c r="M9" s="325">
        <v>6.4</v>
      </c>
      <c r="N9" s="324">
        <v>229</v>
      </c>
      <c r="O9" s="325">
        <v>17.44109589041096</v>
      </c>
      <c r="P9" s="325">
        <v>6.3659999999999997</v>
      </c>
      <c r="Q9" s="324"/>
      <c r="R9" s="325"/>
      <c r="S9" s="325"/>
    </row>
    <row r="10" spans="1:21" ht="26.25" customHeight="1" x14ac:dyDescent="0.2">
      <c r="B10" s="349"/>
      <c r="C10" s="357"/>
      <c r="D10" s="148" t="s">
        <v>258</v>
      </c>
      <c r="E10" s="326">
        <f t="shared" ref="E10:G10" si="0">IF(COUNT(E5:E9)&gt;=1,SUM(E5:E9),"")</f>
        <v>405</v>
      </c>
      <c r="F10" s="327">
        <f t="shared" ref="F10" si="1">IF(COUNT(F5:F9)&gt;=1,SUM(F5:F9),"")</f>
        <v>24.164000000000001</v>
      </c>
      <c r="G10" s="327">
        <f t="shared" si="0"/>
        <v>8.82</v>
      </c>
      <c r="H10" s="326">
        <f t="shared" ref="H10:J10" si="2">IF(COUNT(H5:H9)&gt;=1,SUM(H5:H9),"")</f>
        <v>405</v>
      </c>
      <c r="I10" s="328">
        <f t="shared" ref="I10" si="3">IF(COUNT(I5:I9)&gt;=1,SUM(I5:I9),"")</f>
        <v>22.758904109589039</v>
      </c>
      <c r="J10" s="328">
        <f t="shared" si="2"/>
        <v>8.3070000000000004</v>
      </c>
      <c r="K10" s="326">
        <f t="shared" ref="K10:M10" si="4">IF(COUNT(K5:K9)&gt;=1,SUM(K5:K9),"")</f>
        <v>400</v>
      </c>
      <c r="L10" s="327">
        <f t="shared" ref="L10" si="5">IF(COUNT(L5:L9)&gt;=1,SUM(L5:L9),"")</f>
        <v>23.130000000000003</v>
      </c>
      <c r="M10" s="327">
        <f t="shared" si="4"/>
        <v>8.4130000000000003</v>
      </c>
      <c r="N10" s="326">
        <f t="shared" ref="N10:S10" si="6">IF(COUNT(N5:N9)&gt;=1,SUM(N5:N9),"")</f>
        <v>400</v>
      </c>
      <c r="O10" s="327">
        <f t="shared" ref="O10" si="7">IF(COUNT(O5:O9)&gt;=1,SUM(O5:O9),"")</f>
        <v>22.5</v>
      </c>
      <c r="P10" s="327">
        <f t="shared" si="6"/>
        <v>8.2080000000000002</v>
      </c>
      <c r="Q10" s="326" t="str">
        <f t="shared" si="6"/>
        <v/>
      </c>
      <c r="R10" s="327" t="str">
        <f t="shared" ref="R10" si="8">IF(COUNT(R5:R9)&gt;=1,SUM(R5:R9),"")</f>
        <v/>
      </c>
      <c r="S10" s="327" t="str">
        <f t="shared" si="6"/>
        <v/>
      </c>
    </row>
    <row r="11" spans="1:21" ht="21.75" customHeight="1" x14ac:dyDescent="0.2">
      <c r="B11" s="337" t="str">
        <f>ｼｰﾄ0!$C$4</f>
        <v>濃尾平野（北勢）</v>
      </c>
      <c r="C11" s="358" t="s">
        <v>525</v>
      </c>
      <c r="D11" s="354" t="s">
        <v>209</v>
      </c>
      <c r="E11" s="148">
        <v>29</v>
      </c>
      <c r="F11" s="325">
        <v>2.4660000000000002</v>
      </c>
      <c r="G11" s="325">
        <v>0.9</v>
      </c>
      <c r="H11" s="148">
        <v>29</v>
      </c>
      <c r="I11" s="325">
        <v>1.9178082191780821</v>
      </c>
      <c r="J11" s="325">
        <v>0.7</v>
      </c>
      <c r="K11" s="148">
        <v>29</v>
      </c>
      <c r="L11" s="325">
        <v>1.8</v>
      </c>
      <c r="M11" s="325">
        <v>0.7</v>
      </c>
      <c r="N11" s="148">
        <v>27</v>
      </c>
      <c r="O11" s="325">
        <v>1.7315068493150685</v>
      </c>
      <c r="P11" s="325">
        <v>0.63200000000000001</v>
      </c>
      <c r="Q11" s="329"/>
      <c r="R11" s="325"/>
      <c r="S11" s="325"/>
    </row>
    <row r="12" spans="1:21" ht="21.75" customHeight="1" x14ac:dyDescent="0.2">
      <c r="B12" s="343"/>
      <c r="C12" s="359"/>
      <c r="D12" s="354" t="s">
        <v>19</v>
      </c>
      <c r="E12" s="148">
        <v>5</v>
      </c>
      <c r="F12" s="325">
        <v>0</v>
      </c>
      <c r="G12" s="325">
        <v>0</v>
      </c>
      <c r="H12" s="148">
        <v>5</v>
      </c>
      <c r="I12" s="325">
        <v>0</v>
      </c>
      <c r="J12" s="325">
        <v>0</v>
      </c>
      <c r="K12" s="148">
        <v>5</v>
      </c>
      <c r="L12" s="325">
        <v>0</v>
      </c>
      <c r="M12" s="325">
        <v>0</v>
      </c>
      <c r="N12" s="148">
        <v>5</v>
      </c>
      <c r="O12" s="325">
        <v>0</v>
      </c>
      <c r="P12" s="325">
        <v>0</v>
      </c>
      <c r="Q12" s="329"/>
      <c r="R12" s="325"/>
      <c r="S12" s="325"/>
    </row>
    <row r="13" spans="1:21" ht="21.75" customHeight="1" x14ac:dyDescent="0.2">
      <c r="B13" s="343"/>
      <c r="C13" s="359"/>
      <c r="D13" s="354" t="s">
        <v>18</v>
      </c>
      <c r="E13" s="148">
        <v>5</v>
      </c>
      <c r="F13" s="325">
        <v>2.1920000000000002</v>
      </c>
      <c r="G13" s="325">
        <v>0.8</v>
      </c>
      <c r="H13" s="148">
        <v>5</v>
      </c>
      <c r="I13" s="325">
        <v>1.3698630136986301</v>
      </c>
      <c r="J13" s="325">
        <v>0.5</v>
      </c>
      <c r="K13" s="148">
        <v>5</v>
      </c>
      <c r="L13" s="325">
        <v>1.9</v>
      </c>
      <c r="M13" s="325">
        <v>0.7</v>
      </c>
      <c r="N13" s="148">
        <v>5</v>
      </c>
      <c r="O13" s="325">
        <v>2.043835616438356</v>
      </c>
      <c r="P13" s="325">
        <v>0.746</v>
      </c>
      <c r="Q13" s="329"/>
      <c r="R13" s="325"/>
      <c r="S13" s="325"/>
    </row>
    <row r="14" spans="1:21" ht="21.75" customHeight="1" x14ac:dyDescent="0.2">
      <c r="B14" s="343"/>
      <c r="C14" s="359"/>
      <c r="D14" s="354" t="s">
        <v>210</v>
      </c>
      <c r="E14" s="148">
        <v>4</v>
      </c>
      <c r="F14" s="325">
        <v>0.27400000000000002</v>
      </c>
      <c r="G14" s="325">
        <v>0.1</v>
      </c>
      <c r="H14" s="148">
        <v>4</v>
      </c>
      <c r="I14" s="325">
        <v>0.27397260273972601</v>
      </c>
      <c r="J14" s="325">
        <v>0.1</v>
      </c>
      <c r="K14" s="148">
        <v>4</v>
      </c>
      <c r="L14" s="325">
        <v>0.2</v>
      </c>
      <c r="M14" s="325">
        <v>0.1</v>
      </c>
      <c r="N14" s="148">
        <v>4</v>
      </c>
      <c r="O14" s="325">
        <v>0.4</v>
      </c>
      <c r="P14" s="325">
        <v>0.1</v>
      </c>
      <c r="Q14" s="329"/>
      <c r="R14" s="325"/>
      <c r="S14" s="325"/>
    </row>
    <row r="15" spans="1:21" ht="21.75" customHeight="1" x14ac:dyDescent="0.2">
      <c r="B15" s="343"/>
      <c r="C15" s="359"/>
      <c r="D15" s="148" t="s">
        <v>62</v>
      </c>
      <c r="E15" s="148">
        <v>38</v>
      </c>
      <c r="F15" s="325">
        <v>0.82199999999999995</v>
      </c>
      <c r="G15" s="325">
        <v>0.3</v>
      </c>
      <c r="H15" s="148">
        <v>38</v>
      </c>
      <c r="I15" s="325">
        <v>0.82191780821917804</v>
      </c>
      <c r="J15" s="325">
        <v>0.3</v>
      </c>
      <c r="K15" s="148">
        <v>38</v>
      </c>
      <c r="L15" s="325">
        <v>0.9</v>
      </c>
      <c r="M15" s="325">
        <v>0.3</v>
      </c>
      <c r="N15" s="148">
        <v>38</v>
      </c>
      <c r="O15" s="325">
        <v>0.9</v>
      </c>
      <c r="P15" s="325">
        <v>0.3</v>
      </c>
      <c r="Q15" s="329"/>
      <c r="R15" s="325"/>
      <c r="S15" s="325"/>
    </row>
    <row r="16" spans="1:21" ht="26.25" customHeight="1" thickBot="1" x14ac:dyDescent="0.25">
      <c r="B16" s="349"/>
      <c r="C16" s="360"/>
      <c r="D16" s="148" t="s">
        <v>259</v>
      </c>
      <c r="E16" s="326">
        <f t="shared" ref="E16:G16" si="9">IF(COUNT(E11:E15)&gt;=1,SUM(E11:E15),"")</f>
        <v>81</v>
      </c>
      <c r="F16" s="327">
        <f t="shared" ref="F16" si="10">IF(COUNT(F11:F15)&gt;=1,SUM(F11:F15),"")</f>
        <v>5.7540000000000004</v>
      </c>
      <c r="G16" s="327">
        <f t="shared" si="9"/>
        <v>2.1</v>
      </c>
      <c r="H16" s="326">
        <f t="shared" ref="H16:S16" si="11">IF(COUNT(H11:H15)&gt;=1,SUM(H11:H15),"")</f>
        <v>81</v>
      </c>
      <c r="I16" s="328">
        <f t="shared" si="11"/>
        <v>4.3835616438356162</v>
      </c>
      <c r="J16" s="328">
        <f t="shared" si="11"/>
        <v>1.6</v>
      </c>
      <c r="K16" s="326">
        <f t="shared" si="11"/>
        <v>81</v>
      </c>
      <c r="L16" s="327">
        <f t="shared" si="11"/>
        <v>4.8000000000000007</v>
      </c>
      <c r="M16" s="327">
        <f t="shared" si="11"/>
        <v>1.8</v>
      </c>
      <c r="N16" s="326">
        <f t="shared" si="11"/>
        <v>79</v>
      </c>
      <c r="O16" s="327">
        <f t="shared" si="11"/>
        <v>5.0753424657534252</v>
      </c>
      <c r="P16" s="327">
        <f t="shared" si="11"/>
        <v>1.7780000000000002</v>
      </c>
      <c r="Q16" s="326" t="str">
        <f t="shared" si="11"/>
        <v/>
      </c>
      <c r="R16" s="327" t="str">
        <f t="shared" si="11"/>
        <v/>
      </c>
      <c r="S16" s="327" t="str">
        <f t="shared" si="11"/>
        <v/>
      </c>
    </row>
    <row r="17" spans="2:19" ht="21.75" hidden="1" customHeight="1" x14ac:dyDescent="0.2">
      <c r="B17" s="337" t="str">
        <f>ｼｰﾄ0!$C$4</f>
        <v>濃尾平野（北勢）</v>
      </c>
      <c r="C17" s="353"/>
      <c r="D17" s="354" t="s">
        <v>209</v>
      </c>
      <c r="E17" s="148"/>
      <c r="F17" s="325"/>
      <c r="G17" s="325"/>
      <c r="H17" s="148"/>
      <c r="I17" s="325"/>
      <c r="J17" s="325"/>
      <c r="K17" s="148"/>
      <c r="L17" s="325"/>
      <c r="M17" s="325"/>
      <c r="N17" s="148"/>
      <c r="O17" s="325"/>
      <c r="P17" s="325"/>
      <c r="Q17" s="329"/>
      <c r="R17" s="325"/>
      <c r="S17" s="325"/>
    </row>
    <row r="18" spans="2:19" ht="21.75" hidden="1" customHeight="1" x14ac:dyDescent="0.2">
      <c r="B18" s="343"/>
      <c r="C18" s="361"/>
      <c r="D18" s="354" t="s">
        <v>19</v>
      </c>
      <c r="E18" s="148"/>
      <c r="F18" s="325"/>
      <c r="G18" s="325"/>
      <c r="H18" s="148"/>
      <c r="I18" s="325"/>
      <c r="J18" s="325"/>
      <c r="K18" s="148"/>
      <c r="L18" s="325"/>
      <c r="M18" s="325"/>
      <c r="N18" s="148"/>
      <c r="O18" s="325"/>
      <c r="P18" s="325"/>
      <c r="Q18" s="329"/>
      <c r="R18" s="325"/>
      <c r="S18" s="325"/>
    </row>
    <row r="19" spans="2:19" ht="21.75" hidden="1" customHeight="1" x14ac:dyDescent="0.2">
      <c r="B19" s="343"/>
      <c r="C19" s="361"/>
      <c r="D19" s="354" t="s">
        <v>18</v>
      </c>
      <c r="E19" s="148"/>
      <c r="F19" s="325"/>
      <c r="G19" s="325"/>
      <c r="H19" s="148"/>
      <c r="I19" s="325"/>
      <c r="J19" s="325"/>
      <c r="K19" s="148"/>
      <c r="L19" s="325"/>
      <c r="M19" s="325"/>
      <c r="N19" s="148"/>
      <c r="O19" s="325"/>
      <c r="P19" s="325"/>
      <c r="Q19" s="329"/>
      <c r="R19" s="325"/>
      <c r="S19" s="325"/>
    </row>
    <row r="20" spans="2:19" ht="21.75" hidden="1" customHeight="1" x14ac:dyDescent="0.2">
      <c r="B20" s="343"/>
      <c r="C20" s="361"/>
      <c r="D20" s="354" t="s">
        <v>210</v>
      </c>
      <c r="E20" s="148"/>
      <c r="F20" s="325"/>
      <c r="G20" s="325"/>
      <c r="H20" s="148"/>
      <c r="I20" s="325"/>
      <c r="J20" s="325"/>
      <c r="K20" s="148"/>
      <c r="L20" s="325"/>
      <c r="M20" s="325"/>
      <c r="N20" s="148"/>
      <c r="O20" s="325"/>
      <c r="P20" s="325"/>
      <c r="Q20" s="329"/>
      <c r="R20" s="325"/>
      <c r="S20" s="325"/>
    </row>
    <row r="21" spans="2:19" ht="21.75" hidden="1" customHeight="1" x14ac:dyDescent="0.2">
      <c r="B21" s="343"/>
      <c r="C21" s="361"/>
      <c r="D21" s="148" t="s">
        <v>62</v>
      </c>
      <c r="E21" s="148"/>
      <c r="F21" s="325"/>
      <c r="G21" s="325"/>
      <c r="H21" s="148"/>
      <c r="I21" s="325"/>
      <c r="J21" s="325"/>
      <c r="K21" s="148"/>
      <c r="L21" s="325"/>
      <c r="M21" s="325"/>
      <c r="N21" s="148"/>
      <c r="O21" s="325"/>
      <c r="P21" s="325"/>
      <c r="Q21" s="329"/>
      <c r="R21" s="325"/>
      <c r="S21" s="325"/>
    </row>
    <row r="22" spans="2:19" ht="26.25" hidden="1" customHeight="1" thickBot="1" x14ac:dyDescent="0.25">
      <c r="B22" s="349"/>
      <c r="C22" s="362"/>
      <c r="D22" s="148" t="s">
        <v>260</v>
      </c>
      <c r="E22" s="329" t="str">
        <f t="shared" ref="E22:G22" si="12">IF(COUNT(E17:E21)&gt;=1,SUM(E17:E21),"")</f>
        <v/>
      </c>
      <c r="F22" s="330" t="str">
        <f t="shared" ref="F22" si="13">IF(COUNT(F17:F21)&gt;=1,SUM(F17:F21),"")</f>
        <v/>
      </c>
      <c r="G22" s="330" t="str">
        <f t="shared" si="12"/>
        <v/>
      </c>
      <c r="H22" s="329" t="str">
        <f t="shared" ref="H22:S22" si="14">IF(COUNT(H17:H21)&gt;=1,SUM(H17:H21),"")</f>
        <v/>
      </c>
      <c r="I22" s="331" t="str">
        <f t="shared" si="14"/>
        <v/>
      </c>
      <c r="J22" s="331" t="str">
        <f t="shared" si="14"/>
        <v/>
      </c>
      <c r="K22" s="329" t="str">
        <f t="shared" si="14"/>
        <v/>
      </c>
      <c r="L22" s="330" t="str">
        <f t="shared" si="14"/>
        <v/>
      </c>
      <c r="M22" s="330" t="str">
        <f t="shared" si="14"/>
        <v/>
      </c>
      <c r="N22" s="329" t="str">
        <f t="shared" si="14"/>
        <v/>
      </c>
      <c r="O22" s="330" t="str">
        <f t="shared" si="14"/>
        <v/>
      </c>
      <c r="P22" s="330" t="str">
        <f t="shared" si="14"/>
        <v/>
      </c>
      <c r="Q22" s="329" t="str">
        <f t="shared" si="14"/>
        <v/>
      </c>
      <c r="R22" s="330" t="str">
        <f t="shared" si="14"/>
        <v/>
      </c>
      <c r="S22" s="330" t="str">
        <f t="shared" si="14"/>
        <v/>
      </c>
    </row>
    <row r="23" spans="2:19" ht="22.5" hidden="1" customHeight="1" x14ac:dyDescent="0.2">
      <c r="B23" s="337" t="str">
        <f>ｼｰﾄ0!$C$4</f>
        <v>濃尾平野（北勢）</v>
      </c>
      <c r="C23" s="353"/>
      <c r="D23" s="354" t="s">
        <v>209</v>
      </c>
      <c r="E23" s="148"/>
      <c r="F23" s="325"/>
      <c r="G23" s="325"/>
      <c r="H23" s="148"/>
      <c r="I23" s="325"/>
      <c r="J23" s="325"/>
      <c r="K23" s="148"/>
      <c r="L23" s="325"/>
      <c r="M23" s="325"/>
      <c r="N23" s="148"/>
      <c r="O23" s="325"/>
      <c r="P23" s="325"/>
      <c r="Q23" s="329"/>
      <c r="R23" s="325"/>
      <c r="S23" s="325"/>
    </row>
    <row r="24" spans="2:19" ht="22.5" hidden="1" customHeight="1" x14ac:dyDescent="0.2">
      <c r="B24" s="343"/>
      <c r="C24" s="361"/>
      <c r="D24" s="354" t="s">
        <v>19</v>
      </c>
      <c r="E24" s="148"/>
      <c r="F24" s="325"/>
      <c r="G24" s="325"/>
      <c r="H24" s="148"/>
      <c r="I24" s="325"/>
      <c r="J24" s="325"/>
      <c r="K24" s="148"/>
      <c r="L24" s="325"/>
      <c r="M24" s="325"/>
      <c r="N24" s="148"/>
      <c r="O24" s="325"/>
      <c r="P24" s="325"/>
      <c r="Q24" s="329"/>
      <c r="R24" s="325"/>
      <c r="S24" s="325"/>
    </row>
    <row r="25" spans="2:19" ht="22.5" hidden="1" customHeight="1" x14ac:dyDescent="0.2">
      <c r="B25" s="343"/>
      <c r="C25" s="361"/>
      <c r="D25" s="354" t="s">
        <v>18</v>
      </c>
      <c r="E25" s="148"/>
      <c r="F25" s="325"/>
      <c r="G25" s="325"/>
      <c r="H25" s="148"/>
      <c r="I25" s="325"/>
      <c r="J25" s="325"/>
      <c r="K25" s="148"/>
      <c r="L25" s="325"/>
      <c r="M25" s="325"/>
      <c r="N25" s="148"/>
      <c r="O25" s="325"/>
      <c r="P25" s="325"/>
      <c r="Q25" s="329"/>
      <c r="R25" s="325"/>
      <c r="S25" s="325"/>
    </row>
    <row r="26" spans="2:19" ht="22.5" hidden="1" customHeight="1" x14ac:dyDescent="0.2">
      <c r="B26" s="343"/>
      <c r="C26" s="361"/>
      <c r="D26" s="354" t="s">
        <v>210</v>
      </c>
      <c r="E26" s="148"/>
      <c r="F26" s="325"/>
      <c r="G26" s="325"/>
      <c r="H26" s="148"/>
      <c r="I26" s="325"/>
      <c r="J26" s="325"/>
      <c r="K26" s="148"/>
      <c r="L26" s="325"/>
      <c r="M26" s="325"/>
      <c r="N26" s="148"/>
      <c r="O26" s="325"/>
      <c r="P26" s="325"/>
      <c r="Q26" s="329"/>
      <c r="R26" s="325"/>
      <c r="S26" s="325"/>
    </row>
    <row r="27" spans="2:19" ht="22.5" hidden="1" customHeight="1" x14ac:dyDescent="0.2">
      <c r="B27" s="343"/>
      <c r="C27" s="361"/>
      <c r="D27" s="148" t="s">
        <v>62</v>
      </c>
      <c r="E27" s="148"/>
      <c r="F27" s="325"/>
      <c r="G27" s="325"/>
      <c r="H27" s="148"/>
      <c r="I27" s="325"/>
      <c r="J27" s="325"/>
      <c r="K27" s="148"/>
      <c r="L27" s="325"/>
      <c r="M27" s="325"/>
      <c r="N27" s="148"/>
      <c r="O27" s="325"/>
      <c r="P27" s="325"/>
      <c r="Q27" s="329"/>
      <c r="R27" s="325"/>
      <c r="S27" s="325"/>
    </row>
    <row r="28" spans="2:19" ht="25.5" hidden="1" customHeight="1" x14ac:dyDescent="0.2">
      <c r="B28" s="349"/>
      <c r="C28" s="362"/>
      <c r="D28" s="148" t="s">
        <v>261</v>
      </c>
      <c r="E28" s="329" t="str">
        <f t="shared" ref="E28:G28" si="15">IF(COUNT(E23:E27)&gt;=1,SUM(E23:E27),"")</f>
        <v/>
      </c>
      <c r="F28" s="330" t="str">
        <f t="shared" ref="F28" si="16">IF(COUNT(F23:F27)&gt;=1,SUM(F23:F27),"")</f>
        <v/>
      </c>
      <c r="G28" s="330" t="str">
        <f t="shared" si="15"/>
        <v/>
      </c>
      <c r="H28" s="329" t="str">
        <f t="shared" ref="H28:S28" si="17">IF(COUNT(H23:H27)&gt;=1,SUM(H23:H27),"")</f>
        <v/>
      </c>
      <c r="I28" s="331" t="str">
        <f t="shared" si="17"/>
        <v/>
      </c>
      <c r="J28" s="331" t="str">
        <f t="shared" si="17"/>
        <v/>
      </c>
      <c r="K28" s="329" t="str">
        <f t="shared" si="17"/>
        <v/>
      </c>
      <c r="L28" s="330" t="str">
        <f t="shared" si="17"/>
        <v/>
      </c>
      <c r="M28" s="330" t="str">
        <f t="shared" si="17"/>
        <v/>
      </c>
      <c r="N28" s="329" t="str">
        <f t="shared" si="17"/>
        <v/>
      </c>
      <c r="O28" s="330" t="str">
        <f t="shared" si="17"/>
        <v/>
      </c>
      <c r="P28" s="330" t="str">
        <f t="shared" si="17"/>
        <v/>
      </c>
      <c r="Q28" s="329" t="str">
        <f t="shared" si="17"/>
        <v/>
      </c>
      <c r="R28" s="330" t="str">
        <f t="shared" si="17"/>
        <v/>
      </c>
      <c r="S28" s="330" t="str">
        <f t="shared" si="17"/>
        <v/>
      </c>
    </row>
    <row r="29" spans="2:19" ht="21.75" hidden="1" customHeight="1" x14ac:dyDescent="0.2">
      <c r="B29" s="337" t="str">
        <f>ｼｰﾄ0!$C$4</f>
        <v>濃尾平野（北勢）</v>
      </c>
      <c r="C29" s="353"/>
      <c r="D29" s="354" t="s">
        <v>209</v>
      </c>
      <c r="E29" s="148"/>
      <c r="F29" s="325"/>
      <c r="G29" s="325"/>
      <c r="H29" s="148"/>
      <c r="I29" s="325"/>
      <c r="J29" s="325"/>
      <c r="K29" s="148"/>
      <c r="L29" s="325"/>
      <c r="M29" s="325"/>
      <c r="N29" s="148"/>
      <c r="O29" s="325"/>
      <c r="P29" s="325"/>
      <c r="Q29" s="329"/>
      <c r="R29" s="325"/>
      <c r="S29" s="325"/>
    </row>
    <row r="30" spans="2:19" ht="21.75" hidden="1" customHeight="1" x14ac:dyDescent="0.2">
      <c r="B30" s="343"/>
      <c r="C30" s="355"/>
      <c r="D30" s="354" t="s">
        <v>19</v>
      </c>
      <c r="E30" s="148"/>
      <c r="F30" s="325"/>
      <c r="G30" s="325"/>
      <c r="H30" s="148"/>
      <c r="I30" s="325"/>
      <c r="J30" s="325"/>
      <c r="K30" s="148"/>
      <c r="L30" s="325"/>
      <c r="M30" s="325"/>
      <c r="N30" s="148"/>
      <c r="O30" s="325"/>
      <c r="P30" s="325"/>
      <c r="Q30" s="329"/>
      <c r="R30" s="325"/>
      <c r="S30" s="325"/>
    </row>
    <row r="31" spans="2:19" ht="21.75" hidden="1" customHeight="1" x14ac:dyDescent="0.2">
      <c r="B31" s="343"/>
      <c r="C31" s="355"/>
      <c r="D31" s="354" t="s">
        <v>18</v>
      </c>
      <c r="E31" s="148"/>
      <c r="F31" s="325"/>
      <c r="G31" s="325"/>
      <c r="H31" s="148"/>
      <c r="I31" s="325"/>
      <c r="J31" s="325"/>
      <c r="K31" s="148"/>
      <c r="L31" s="325"/>
      <c r="M31" s="325"/>
      <c r="N31" s="148"/>
      <c r="O31" s="325"/>
      <c r="P31" s="325"/>
      <c r="Q31" s="329"/>
      <c r="R31" s="325"/>
      <c r="S31" s="325"/>
    </row>
    <row r="32" spans="2:19" ht="21.75" hidden="1" customHeight="1" x14ac:dyDescent="0.2">
      <c r="B32" s="343"/>
      <c r="C32" s="355"/>
      <c r="D32" s="354" t="s">
        <v>210</v>
      </c>
      <c r="E32" s="148"/>
      <c r="F32" s="325"/>
      <c r="G32" s="325"/>
      <c r="H32" s="148"/>
      <c r="I32" s="325"/>
      <c r="J32" s="325"/>
      <c r="K32" s="148"/>
      <c r="L32" s="325"/>
      <c r="M32" s="325"/>
      <c r="N32" s="148"/>
      <c r="O32" s="325"/>
      <c r="P32" s="325"/>
      <c r="Q32" s="329"/>
      <c r="R32" s="325"/>
      <c r="S32" s="325"/>
    </row>
    <row r="33" spans="2:19" ht="21.75" hidden="1" customHeight="1" x14ac:dyDescent="0.2">
      <c r="B33" s="343"/>
      <c r="C33" s="355"/>
      <c r="D33" s="148" t="s">
        <v>62</v>
      </c>
      <c r="E33" s="148"/>
      <c r="F33" s="325"/>
      <c r="G33" s="325"/>
      <c r="H33" s="148"/>
      <c r="I33" s="325"/>
      <c r="J33" s="325"/>
      <c r="K33" s="148"/>
      <c r="L33" s="325"/>
      <c r="M33" s="325"/>
      <c r="N33" s="148"/>
      <c r="O33" s="325"/>
      <c r="P33" s="325"/>
      <c r="Q33" s="329"/>
      <c r="R33" s="325"/>
      <c r="S33" s="325"/>
    </row>
    <row r="34" spans="2:19" ht="25.5" hidden="1" customHeight="1" x14ac:dyDescent="0.2">
      <c r="B34" s="349"/>
      <c r="C34" s="357"/>
      <c r="D34" s="363" t="s">
        <v>262</v>
      </c>
      <c r="E34" s="329" t="str">
        <f t="shared" ref="E34:G34" si="18">IF(COUNT(E29:E33)&gt;=1,SUM(E29:E33),"")</f>
        <v/>
      </c>
      <c r="F34" s="330" t="str">
        <f t="shared" ref="F34" si="19">IF(COUNT(F29:F33)&gt;=1,SUM(F29:F33),"")</f>
        <v/>
      </c>
      <c r="G34" s="330" t="str">
        <f t="shared" si="18"/>
        <v/>
      </c>
      <c r="H34" s="329" t="str">
        <f t="shared" ref="H34:S34" si="20">IF(COUNT(H29:H33)&gt;=1,SUM(H29:H33),"")</f>
        <v/>
      </c>
      <c r="I34" s="331" t="str">
        <f t="shared" si="20"/>
        <v/>
      </c>
      <c r="J34" s="331" t="str">
        <f t="shared" si="20"/>
        <v/>
      </c>
      <c r="K34" s="329" t="str">
        <f t="shared" si="20"/>
        <v/>
      </c>
      <c r="L34" s="330" t="str">
        <f t="shared" si="20"/>
        <v/>
      </c>
      <c r="M34" s="330" t="str">
        <f t="shared" si="20"/>
        <v/>
      </c>
      <c r="N34" s="329" t="str">
        <f t="shared" si="20"/>
        <v/>
      </c>
      <c r="O34" s="330" t="str">
        <f t="shared" si="20"/>
        <v/>
      </c>
      <c r="P34" s="330" t="str">
        <f t="shared" si="20"/>
        <v/>
      </c>
      <c r="Q34" s="329" t="str">
        <f t="shared" si="20"/>
        <v/>
      </c>
      <c r="R34" s="330" t="str">
        <f t="shared" si="20"/>
        <v/>
      </c>
      <c r="S34" s="330" t="str">
        <f t="shared" si="20"/>
        <v/>
      </c>
    </row>
    <row r="35" spans="2:19" ht="21.75" hidden="1" customHeight="1" x14ac:dyDescent="0.2">
      <c r="B35" s="337" t="str">
        <f>ｼｰﾄ0!$C$4</f>
        <v>濃尾平野（北勢）</v>
      </c>
      <c r="C35" s="353"/>
      <c r="D35" s="354" t="s">
        <v>209</v>
      </c>
      <c r="E35" s="148"/>
      <c r="F35" s="325"/>
      <c r="G35" s="325"/>
      <c r="H35" s="148"/>
      <c r="I35" s="325"/>
      <c r="J35" s="325"/>
      <c r="K35" s="148"/>
      <c r="L35" s="325"/>
      <c r="M35" s="325"/>
      <c r="N35" s="148"/>
      <c r="O35" s="325"/>
      <c r="P35" s="325"/>
      <c r="Q35" s="329"/>
      <c r="R35" s="325"/>
      <c r="S35" s="325"/>
    </row>
    <row r="36" spans="2:19" ht="21.75" hidden="1" customHeight="1" x14ac:dyDescent="0.2">
      <c r="B36" s="343"/>
      <c r="C36" s="355"/>
      <c r="D36" s="354" t="s">
        <v>19</v>
      </c>
      <c r="E36" s="148"/>
      <c r="F36" s="325"/>
      <c r="G36" s="325"/>
      <c r="H36" s="148"/>
      <c r="I36" s="325"/>
      <c r="J36" s="325"/>
      <c r="K36" s="148"/>
      <c r="L36" s="325"/>
      <c r="M36" s="325"/>
      <c r="N36" s="148"/>
      <c r="O36" s="325"/>
      <c r="P36" s="325"/>
      <c r="Q36" s="329"/>
      <c r="R36" s="325"/>
      <c r="S36" s="325"/>
    </row>
    <row r="37" spans="2:19" ht="21.75" hidden="1" customHeight="1" x14ac:dyDescent="0.2">
      <c r="B37" s="343"/>
      <c r="C37" s="355"/>
      <c r="D37" s="354" t="s">
        <v>18</v>
      </c>
      <c r="E37" s="148"/>
      <c r="F37" s="325"/>
      <c r="G37" s="325"/>
      <c r="H37" s="148"/>
      <c r="I37" s="325"/>
      <c r="J37" s="325"/>
      <c r="K37" s="148"/>
      <c r="L37" s="325"/>
      <c r="M37" s="325"/>
      <c r="N37" s="148"/>
      <c r="O37" s="325"/>
      <c r="P37" s="325"/>
      <c r="Q37" s="329"/>
      <c r="R37" s="325"/>
      <c r="S37" s="325"/>
    </row>
    <row r="38" spans="2:19" ht="21.75" hidden="1" customHeight="1" x14ac:dyDescent="0.2">
      <c r="B38" s="343"/>
      <c r="C38" s="355"/>
      <c r="D38" s="354" t="s">
        <v>210</v>
      </c>
      <c r="E38" s="148"/>
      <c r="F38" s="325"/>
      <c r="G38" s="325"/>
      <c r="H38" s="148"/>
      <c r="I38" s="325"/>
      <c r="J38" s="325"/>
      <c r="K38" s="148"/>
      <c r="L38" s="325"/>
      <c r="M38" s="325"/>
      <c r="N38" s="148"/>
      <c r="O38" s="325"/>
      <c r="P38" s="325"/>
      <c r="Q38" s="329"/>
      <c r="R38" s="325"/>
      <c r="S38" s="325"/>
    </row>
    <row r="39" spans="2:19" ht="21.75" hidden="1" customHeight="1" x14ac:dyDescent="0.2">
      <c r="B39" s="343"/>
      <c r="C39" s="355"/>
      <c r="D39" s="148" t="s">
        <v>62</v>
      </c>
      <c r="E39" s="148"/>
      <c r="F39" s="325"/>
      <c r="G39" s="325"/>
      <c r="H39" s="148"/>
      <c r="I39" s="325"/>
      <c r="J39" s="325"/>
      <c r="K39" s="148"/>
      <c r="L39" s="325"/>
      <c r="M39" s="325"/>
      <c r="N39" s="148"/>
      <c r="O39" s="325"/>
      <c r="P39" s="325"/>
      <c r="Q39" s="329"/>
      <c r="R39" s="325"/>
      <c r="S39" s="325"/>
    </row>
    <row r="40" spans="2:19" ht="25.5" hidden="1" customHeight="1" x14ac:dyDescent="0.2">
      <c r="B40" s="349"/>
      <c r="C40" s="357"/>
      <c r="D40" s="148" t="s">
        <v>263</v>
      </c>
      <c r="E40" s="329" t="str">
        <f t="shared" ref="E40:G40" si="21">IF(COUNT(E35:E39)&gt;=1,SUM(E35:E39),"")</f>
        <v/>
      </c>
      <c r="F40" s="330" t="str">
        <f t="shared" ref="F40" si="22">IF(COUNT(F35:F39)&gt;=1,SUM(F35:F39),"")</f>
        <v/>
      </c>
      <c r="G40" s="330" t="str">
        <f t="shared" si="21"/>
        <v/>
      </c>
      <c r="H40" s="329" t="str">
        <f t="shared" ref="H40:S40" si="23">IF(COUNT(H35:H39)&gt;=1,SUM(H35:H39),"")</f>
        <v/>
      </c>
      <c r="I40" s="331" t="str">
        <f t="shared" si="23"/>
        <v/>
      </c>
      <c r="J40" s="331" t="str">
        <f t="shared" si="23"/>
        <v/>
      </c>
      <c r="K40" s="329" t="str">
        <f t="shared" si="23"/>
        <v/>
      </c>
      <c r="L40" s="330" t="str">
        <f t="shared" si="23"/>
        <v/>
      </c>
      <c r="M40" s="330" t="str">
        <f t="shared" si="23"/>
        <v/>
      </c>
      <c r="N40" s="329" t="str">
        <f t="shared" si="23"/>
        <v/>
      </c>
      <c r="O40" s="330" t="str">
        <f t="shared" si="23"/>
        <v/>
      </c>
      <c r="P40" s="330" t="str">
        <f t="shared" si="23"/>
        <v/>
      </c>
      <c r="Q40" s="329" t="str">
        <f t="shared" si="23"/>
        <v/>
      </c>
      <c r="R40" s="330" t="str">
        <f t="shared" si="23"/>
        <v/>
      </c>
      <c r="S40" s="330" t="str">
        <f t="shared" si="23"/>
        <v/>
      </c>
    </row>
    <row r="41" spans="2:19" ht="21.75" hidden="1" customHeight="1" x14ac:dyDescent="0.2">
      <c r="B41" s="337" t="str">
        <f>ｼｰﾄ0!$C$4</f>
        <v>濃尾平野（北勢）</v>
      </c>
      <c r="C41" s="353"/>
      <c r="D41" s="354" t="s">
        <v>209</v>
      </c>
      <c r="E41" s="148"/>
      <c r="F41" s="325"/>
      <c r="G41" s="325"/>
      <c r="H41" s="148"/>
      <c r="I41" s="325"/>
      <c r="J41" s="325"/>
      <c r="K41" s="148"/>
      <c r="L41" s="325"/>
      <c r="M41" s="325"/>
      <c r="N41" s="148"/>
      <c r="O41" s="325"/>
      <c r="P41" s="325"/>
      <c r="Q41" s="329"/>
      <c r="R41" s="325"/>
      <c r="S41" s="325"/>
    </row>
    <row r="42" spans="2:19" ht="21.75" hidden="1" customHeight="1" x14ac:dyDescent="0.2">
      <c r="B42" s="343"/>
      <c r="C42" s="361"/>
      <c r="D42" s="354" t="s">
        <v>19</v>
      </c>
      <c r="E42" s="148"/>
      <c r="F42" s="325"/>
      <c r="G42" s="325"/>
      <c r="H42" s="148"/>
      <c r="I42" s="325"/>
      <c r="J42" s="325"/>
      <c r="K42" s="148"/>
      <c r="L42" s="325"/>
      <c r="M42" s="325"/>
      <c r="N42" s="148"/>
      <c r="O42" s="325"/>
      <c r="P42" s="325"/>
      <c r="Q42" s="329"/>
      <c r="R42" s="325"/>
      <c r="S42" s="325"/>
    </row>
    <row r="43" spans="2:19" ht="21.75" hidden="1" customHeight="1" x14ac:dyDescent="0.2">
      <c r="B43" s="343"/>
      <c r="C43" s="361"/>
      <c r="D43" s="354" t="s">
        <v>18</v>
      </c>
      <c r="E43" s="148"/>
      <c r="F43" s="325"/>
      <c r="G43" s="325"/>
      <c r="H43" s="148"/>
      <c r="I43" s="325"/>
      <c r="J43" s="325"/>
      <c r="K43" s="148"/>
      <c r="L43" s="325"/>
      <c r="M43" s="325"/>
      <c r="N43" s="148"/>
      <c r="O43" s="325"/>
      <c r="P43" s="325"/>
      <c r="Q43" s="329"/>
      <c r="R43" s="325"/>
      <c r="S43" s="325"/>
    </row>
    <row r="44" spans="2:19" ht="21.75" hidden="1" customHeight="1" x14ac:dyDescent="0.2">
      <c r="B44" s="343"/>
      <c r="C44" s="361"/>
      <c r="D44" s="354" t="s">
        <v>210</v>
      </c>
      <c r="E44" s="148"/>
      <c r="F44" s="325"/>
      <c r="G44" s="325"/>
      <c r="H44" s="148"/>
      <c r="I44" s="325"/>
      <c r="J44" s="325"/>
      <c r="K44" s="148"/>
      <c r="L44" s="325"/>
      <c r="M44" s="325"/>
      <c r="N44" s="148"/>
      <c r="O44" s="325"/>
      <c r="P44" s="325"/>
      <c r="Q44" s="329"/>
      <c r="R44" s="325"/>
      <c r="S44" s="325"/>
    </row>
    <row r="45" spans="2:19" ht="21.75" hidden="1" customHeight="1" x14ac:dyDescent="0.2">
      <c r="B45" s="343"/>
      <c r="C45" s="361"/>
      <c r="D45" s="148" t="s">
        <v>62</v>
      </c>
      <c r="E45" s="148"/>
      <c r="F45" s="325"/>
      <c r="G45" s="325"/>
      <c r="H45" s="148"/>
      <c r="I45" s="325"/>
      <c r="J45" s="325"/>
      <c r="K45" s="148"/>
      <c r="L45" s="325"/>
      <c r="M45" s="325"/>
      <c r="N45" s="148"/>
      <c r="O45" s="325"/>
      <c r="P45" s="325"/>
      <c r="Q45" s="329"/>
      <c r="R45" s="325"/>
      <c r="S45" s="325"/>
    </row>
    <row r="46" spans="2:19" ht="23.25" hidden="1" customHeight="1" x14ac:dyDescent="0.2">
      <c r="B46" s="349"/>
      <c r="C46" s="362"/>
      <c r="D46" s="148" t="s">
        <v>264</v>
      </c>
      <c r="E46" s="329" t="str">
        <f t="shared" ref="E46:G46" si="24">IF(COUNT(E41:E45)&gt;=1,SUM(E41:E45),"")</f>
        <v/>
      </c>
      <c r="F46" s="330" t="str">
        <f t="shared" ref="F46" si="25">IF(COUNT(F41:F45)&gt;=1,SUM(F41:F45),"")</f>
        <v/>
      </c>
      <c r="G46" s="330" t="str">
        <f t="shared" si="24"/>
        <v/>
      </c>
      <c r="H46" s="329" t="str">
        <f t="shared" ref="H46:S46" si="26">IF(COUNT(H41:H45)&gt;=1,SUM(H41:H45),"")</f>
        <v/>
      </c>
      <c r="I46" s="331" t="str">
        <f t="shared" si="26"/>
        <v/>
      </c>
      <c r="J46" s="331" t="str">
        <f t="shared" si="26"/>
        <v/>
      </c>
      <c r="K46" s="329" t="str">
        <f t="shared" si="26"/>
        <v/>
      </c>
      <c r="L46" s="330" t="str">
        <f t="shared" si="26"/>
        <v/>
      </c>
      <c r="M46" s="330" t="str">
        <f t="shared" si="26"/>
        <v/>
      </c>
      <c r="N46" s="329" t="str">
        <f t="shared" si="26"/>
        <v/>
      </c>
      <c r="O46" s="330" t="str">
        <f t="shared" si="26"/>
        <v/>
      </c>
      <c r="P46" s="330" t="str">
        <f t="shared" si="26"/>
        <v/>
      </c>
      <c r="Q46" s="329" t="str">
        <f t="shared" si="26"/>
        <v/>
      </c>
      <c r="R46" s="330" t="str">
        <f t="shared" si="26"/>
        <v/>
      </c>
      <c r="S46" s="330" t="str">
        <f t="shared" si="26"/>
        <v/>
      </c>
    </row>
    <row r="47" spans="2:19" ht="21.75" hidden="1" customHeight="1" x14ac:dyDescent="0.2">
      <c r="B47" s="337" t="str">
        <f>ｼｰﾄ0!$C$4</f>
        <v>濃尾平野（北勢）</v>
      </c>
      <c r="C47" s="353"/>
      <c r="D47" s="354" t="s">
        <v>209</v>
      </c>
      <c r="E47" s="148"/>
      <c r="F47" s="325"/>
      <c r="G47" s="325"/>
      <c r="H47" s="148"/>
      <c r="I47" s="325"/>
      <c r="J47" s="325"/>
      <c r="K47" s="324"/>
      <c r="L47" s="325"/>
      <c r="M47" s="325"/>
      <c r="N47" s="324"/>
      <c r="O47" s="325"/>
      <c r="P47" s="325"/>
      <c r="Q47" s="329"/>
      <c r="R47" s="325"/>
      <c r="S47" s="325"/>
    </row>
    <row r="48" spans="2:19" ht="21.75" hidden="1" customHeight="1" x14ac:dyDescent="0.2">
      <c r="B48" s="343"/>
      <c r="C48" s="355"/>
      <c r="D48" s="354" t="s">
        <v>19</v>
      </c>
      <c r="E48" s="148"/>
      <c r="F48" s="325"/>
      <c r="G48" s="325"/>
      <c r="H48" s="148"/>
      <c r="I48" s="325"/>
      <c r="J48" s="325"/>
      <c r="K48" s="324"/>
      <c r="L48" s="325"/>
      <c r="M48" s="325"/>
      <c r="N48" s="324"/>
      <c r="O48" s="325"/>
      <c r="P48" s="325"/>
      <c r="Q48" s="329"/>
      <c r="R48" s="325"/>
      <c r="S48" s="325"/>
    </row>
    <row r="49" spans="2:19" ht="21.75" hidden="1" customHeight="1" x14ac:dyDescent="0.2">
      <c r="B49" s="343"/>
      <c r="C49" s="355"/>
      <c r="D49" s="354" t="s">
        <v>18</v>
      </c>
      <c r="E49" s="148"/>
      <c r="F49" s="325"/>
      <c r="G49" s="325"/>
      <c r="H49" s="148"/>
      <c r="I49" s="325"/>
      <c r="J49" s="325"/>
      <c r="K49" s="324"/>
      <c r="L49" s="325"/>
      <c r="M49" s="325"/>
      <c r="N49" s="324"/>
      <c r="O49" s="325"/>
      <c r="P49" s="325"/>
      <c r="Q49" s="329"/>
      <c r="R49" s="325"/>
      <c r="S49" s="325"/>
    </row>
    <row r="50" spans="2:19" ht="21.75" hidden="1" customHeight="1" x14ac:dyDescent="0.2">
      <c r="B50" s="343"/>
      <c r="C50" s="355"/>
      <c r="D50" s="354" t="s">
        <v>210</v>
      </c>
      <c r="E50" s="148"/>
      <c r="F50" s="325"/>
      <c r="G50" s="325"/>
      <c r="H50" s="148"/>
      <c r="I50" s="325"/>
      <c r="J50" s="325"/>
      <c r="K50" s="324"/>
      <c r="L50" s="325"/>
      <c r="M50" s="325"/>
      <c r="N50" s="324"/>
      <c r="O50" s="325"/>
      <c r="P50" s="325"/>
      <c r="Q50" s="329"/>
      <c r="R50" s="325"/>
      <c r="S50" s="325"/>
    </row>
    <row r="51" spans="2:19" ht="21.75" hidden="1" customHeight="1" x14ac:dyDescent="0.2">
      <c r="B51" s="343"/>
      <c r="C51" s="355"/>
      <c r="D51" s="148" t="s">
        <v>62</v>
      </c>
      <c r="E51" s="148"/>
      <c r="F51" s="325"/>
      <c r="G51" s="325"/>
      <c r="H51" s="148"/>
      <c r="I51" s="325"/>
      <c r="J51" s="325"/>
      <c r="K51" s="324"/>
      <c r="L51" s="325"/>
      <c r="M51" s="325"/>
      <c r="N51" s="324"/>
      <c r="O51" s="325"/>
      <c r="P51" s="325"/>
      <c r="Q51" s="329"/>
      <c r="R51" s="325"/>
      <c r="S51" s="325"/>
    </row>
    <row r="52" spans="2:19" ht="26.25" hidden="1" customHeight="1" thickBot="1" x14ac:dyDescent="0.25">
      <c r="B52" s="364"/>
      <c r="C52" s="365"/>
      <c r="D52" s="366" t="s">
        <v>265</v>
      </c>
      <c r="E52" s="329" t="str">
        <f t="shared" ref="E52:G52" si="27">IF(COUNT(E47:E51)&gt;=1,SUM(E47:E51),"")</f>
        <v/>
      </c>
      <c r="F52" s="330" t="str">
        <f t="shared" ref="F52" si="28">IF(COUNT(F47:F51)&gt;=1,SUM(F47:F51),"")</f>
        <v/>
      </c>
      <c r="G52" s="330" t="str">
        <f t="shared" si="27"/>
        <v/>
      </c>
      <c r="H52" s="329" t="str">
        <f t="shared" ref="H52:S52" si="29">IF(COUNT(H47:H51)&gt;=1,SUM(H47:H51),"")</f>
        <v/>
      </c>
      <c r="I52" s="331" t="str">
        <f>IF(COUNT(I47:I51)&gt;=1,SUM(I47:I51),"")</f>
        <v/>
      </c>
      <c r="J52" s="331" t="str">
        <f t="shared" si="29"/>
        <v/>
      </c>
      <c r="K52" s="329" t="str">
        <f t="shared" si="29"/>
        <v/>
      </c>
      <c r="L52" s="330" t="str">
        <f t="shared" si="29"/>
        <v/>
      </c>
      <c r="M52" s="330" t="str">
        <f t="shared" si="29"/>
        <v/>
      </c>
      <c r="N52" s="329" t="str">
        <f t="shared" si="29"/>
        <v/>
      </c>
      <c r="O52" s="330" t="str">
        <f t="shared" si="29"/>
        <v/>
      </c>
      <c r="P52" s="330" t="str">
        <f t="shared" si="29"/>
        <v/>
      </c>
      <c r="Q52" s="329" t="str">
        <f t="shared" si="29"/>
        <v/>
      </c>
      <c r="R52" s="330" t="str">
        <f t="shared" si="29"/>
        <v/>
      </c>
      <c r="S52" s="330" t="str">
        <f t="shared" si="29"/>
        <v/>
      </c>
    </row>
    <row r="53" spans="2:19" ht="21.75" customHeight="1" thickTop="1" x14ac:dyDescent="0.2">
      <c r="B53" s="367" t="s">
        <v>243</v>
      </c>
      <c r="C53" s="368"/>
      <c r="D53" s="369" t="s">
        <v>209</v>
      </c>
      <c r="E53" s="332">
        <f>IF(COUNT(E5,E11,E17,E23,E29,E35,E41,E47)&gt;=1,SUM(E5,E11,E17,E23,E29,E35,E41,E47),"")</f>
        <v>122</v>
      </c>
      <c r="F53" s="332">
        <f t="shared" ref="F53:S53" si="30">IF(COUNT(F5,F11,F17,F23,F29,F35,F41,F47)&gt;=1,SUM(F5,F11,F17,F23,F29,F35,F41,F47),"")</f>
        <v>6.5760000000000005</v>
      </c>
      <c r="G53" s="332">
        <f t="shared" si="30"/>
        <v>2.4</v>
      </c>
      <c r="H53" s="332">
        <f t="shared" si="30"/>
        <v>122</v>
      </c>
      <c r="I53" s="332">
        <f t="shared" si="30"/>
        <v>5.7534246575342465</v>
      </c>
      <c r="J53" s="332">
        <f t="shared" si="30"/>
        <v>2.0999999999999996</v>
      </c>
      <c r="K53" s="332">
        <f t="shared" si="30"/>
        <v>122</v>
      </c>
      <c r="L53" s="332">
        <f t="shared" si="30"/>
        <v>5.6</v>
      </c>
      <c r="M53" s="332">
        <f t="shared" si="30"/>
        <v>2.0999999999999996</v>
      </c>
      <c r="N53" s="332">
        <f t="shared" si="30"/>
        <v>120</v>
      </c>
      <c r="O53" s="332">
        <f t="shared" si="30"/>
        <v>5.0315068493150683</v>
      </c>
      <c r="P53" s="332">
        <f t="shared" si="30"/>
        <v>1.8319999999999999</v>
      </c>
      <c r="Q53" s="332" t="str">
        <f t="shared" si="30"/>
        <v/>
      </c>
      <c r="R53" s="332" t="str">
        <f t="shared" si="30"/>
        <v/>
      </c>
      <c r="S53" s="332" t="str">
        <f t="shared" si="30"/>
        <v/>
      </c>
    </row>
    <row r="54" spans="2:19" ht="21.75" customHeight="1" x14ac:dyDescent="0.2">
      <c r="B54" s="370"/>
      <c r="C54" s="371"/>
      <c r="D54" s="354" t="s">
        <v>19</v>
      </c>
      <c r="E54" s="332">
        <f t="shared" ref="E54:S54" si="31">IF(COUNT(E6,E12,E18,E24,E30,E36,E42,E48)&gt;=1,SUM(E6,E12,E18,E24,E30,E36,E42,E48),"")</f>
        <v>22</v>
      </c>
      <c r="F54" s="332">
        <f t="shared" si="31"/>
        <v>0</v>
      </c>
      <c r="G54" s="332">
        <f t="shared" si="31"/>
        <v>0</v>
      </c>
      <c r="H54" s="332">
        <f t="shared" si="31"/>
        <v>22</v>
      </c>
      <c r="I54" s="332">
        <f t="shared" si="31"/>
        <v>0</v>
      </c>
      <c r="J54" s="332">
        <f t="shared" si="31"/>
        <v>0</v>
      </c>
      <c r="K54" s="332">
        <f t="shared" si="31"/>
        <v>22</v>
      </c>
      <c r="L54" s="332">
        <f t="shared" si="31"/>
        <v>0</v>
      </c>
      <c r="M54" s="332">
        <f t="shared" si="31"/>
        <v>0</v>
      </c>
      <c r="N54" s="332">
        <f t="shared" si="31"/>
        <v>22</v>
      </c>
      <c r="O54" s="332">
        <f t="shared" si="31"/>
        <v>0</v>
      </c>
      <c r="P54" s="332">
        <f t="shared" si="31"/>
        <v>0</v>
      </c>
      <c r="Q54" s="332" t="str">
        <f t="shared" si="31"/>
        <v/>
      </c>
      <c r="R54" s="332" t="str">
        <f t="shared" si="31"/>
        <v/>
      </c>
      <c r="S54" s="332" t="str">
        <f t="shared" si="31"/>
        <v/>
      </c>
    </row>
    <row r="55" spans="2:19" ht="21.75" customHeight="1" x14ac:dyDescent="0.2">
      <c r="B55" s="370"/>
      <c r="C55" s="371"/>
      <c r="D55" s="354" t="s">
        <v>18</v>
      </c>
      <c r="E55" s="332">
        <f t="shared" ref="E55:S55" si="32">IF(COUNT(E7,E13,E19,E25,E31,E37,E43,E49)&gt;=1,SUM(E7,E13,E19,E25,E31,E37,E43,E49),"")</f>
        <v>8</v>
      </c>
      <c r="F55" s="332">
        <f t="shared" si="32"/>
        <v>3.8360000000000003</v>
      </c>
      <c r="G55" s="332">
        <f t="shared" si="32"/>
        <v>1.4</v>
      </c>
      <c r="H55" s="332">
        <f t="shared" si="32"/>
        <v>8</v>
      </c>
      <c r="I55" s="332">
        <f t="shared" si="32"/>
        <v>3.0136986301369859</v>
      </c>
      <c r="J55" s="332">
        <f t="shared" si="32"/>
        <v>1.1000000000000001</v>
      </c>
      <c r="K55" s="332">
        <f t="shared" si="32"/>
        <v>8</v>
      </c>
      <c r="L55" s="332">
        <f t="shared" si="32"/>
        <v>3.5999999999999996</v>
      </c>
      <c r="M55" s="332">
        <f t="shared" si="32"/>
        <v>1.2999999999999998</v>
      </c>
      <c r="N55" s="332">
        <f t="shared" si="32"/>
        <v>8</v>
      </c>
      <c r="O55" s="332">
        <f t="shared" si="32"/>
        <v>3.8027397260273972</v>
      </c>
      <c r="P55" s="332">
        <f t="shared" si="32"/>
        <v>1.3879999999999999</v>
      </c>
      <c r="Q55" s="332" t="str">
        <f t="shared" si="32"/>
        <v/>
      </c>
      <c r="R55" s="332" t="str">
        <f t="shared" si="32"/>
        <v/>
      </c>
      <c r="S55" s="332" t="str">
        <f t="shared" si="32"/>
        <v/>
      </c>
    </row>
    <row r="56" spans="2:19" ht="21.75" customHeight="1" x14ac:dyDescent="0.2">
      <c r="B56" s="370"/>
      <c r="C56" s="371"/>
      <c r="D56" s="354" t="s">
        <v>210</v>
      </c>
      <c r="E56" s="332">
        <f t="shared" ref="E56:S56" si="33">IF(COUNT(E8,E14,E20,E26,E32,E38,E44,E50)&gt;=1,SUM(E8,E14,E20,E26,E32,E38,E44,E50),"")</f>
        <v>64</v>
      </c>
      <c r="F56" s="332">
        <f t="shared" si="33"/>
        <v>0.32800000000000001</v>
      </c>
      <c r="G56" s="332">
        <f t="shared" si="33"/>
        <v>0.12000000000000001</v>
      </c>
      <c r="H56" s="332">
        <f t="shared" si="33"/>
        <v>64</v>
      </c>
      <c r="I56" s="332">
        <f t="shared" si="33"/>
        <v>0.29315068493150681</v>
      </c>
      <c r="J56" s="332">
        <f t="shared" si="33"/>
        <v>0.10700000000000001</v>
      </c>
      <c r="K56" s="332">
        <f t="shared" si="33"/>
        <v>62</v>
      </c>
      <c r="L56" s="332">
        <f t="shared" si="33"/>
        <v>0.23</v>
      </c>
      <c r="M56" s="332">
        <f t="shared" si="33"/>
        <v>0.113</v>
      </c>
      <c r="N56" s="332">
        <f t="shared" si="33"/>
        <v>62</v>
      </c>
      <c r="O56" s="332">
        <f t="shared" si="33"/>
        <v>0.4</v>
      </c>
      <c r="P56" s="332">
        <f t="shared" si="33"/>
        <v>0.1</v>
      </c>
      <c r="Q56" s="332" t="str">
        <f t="shared" si="33"/>
        <v/>
      </c>
      <c r="R56" s="332" t="str">
        <f t="shared" si="33"/>
        <v/>
      </c>
      <c r="S56" s="332" t="str">
        <f t="shared" si="33"/>
        <v/>
      </c>
    </row>
    <row r="57" spans="2:19" ht="21.75" customHeight="1" x14ac:dyDescent="0.2">
      <c r="B57" s="370"/>
      <c r="C57" s="371"/>
      <c r="D57" s="148" t="s">
        <v>62</v>
      </c>
      <c r="E57" s="332">
        <f t="shared" ref="E57:S57" si="34">IF(COUNT(E9,E15,E21,E27,E33,E39,E45,E51)&gt;=1,SUM(E9,E15,E21,E27,E33,E39,E45,E51),"")</f>
        <v>270</v>
      </c>
      <c r="F57" s="332">
        <f t="shared" si="34"/>
        <v>19.178000000000001</v>
      </c>
      <c r="G57" s="332">
        <f t="shared" si="34"/>
        <v>7</v>
      </c>
      <c r="H57" s="332">
        <f t="shared" si="34"/>
        <v>270</v>
      </c>
      <c r="I57" s="332">
        <f t="shared" si="34"/>
        <v>18.082191780821919</v>
      </c>
      <c r="J57" s="332">
        <f t="shared" si="34"/>
        <v>6.6</v>
      </c>
      <c r="K57" s="332">
        <f t="shared" si="34"/>
        <v>267</v>
      </c>
      <c r="L57" s="332">
        <f t="shared" si="34"/>
        <v>18.5</v>
      </c>
      <c r="M57" s="332">
        <f t="shared" si="34"/>
        <v>6.7</v>
      </c>
      <c r="N57" s="332">
        <f t="shared" si="34"/>
        <v>267</v>
      </c>
      <c r="O57" s="332">
        <f t="shared" si="34"/>
        <v>18.341095890410958</v>
      </c>
      <c r="P57" s="332">
        <f>IF(COUNT(P9,P15,P21,P27,P33,P39,P45,P51)&gt;=1,SUM(P9,P15,P21,P27,P33,P39,P45,P51),"")</f>
        <v>6.6659999999999995</v>
      </c>
      <c r="Q57" s="332" t="str">
        <f t="shared" si="34"/>
        <v/>
      </c>
      <c r="R57" s="332" t="str">
        <f t="shared" si="34"/>
        <v/>
      </c>
      <c r="S57" s="332" t="str">
        <f t="shared" si="34"/>
        <v/>
      </c>
    </row>
    <row r="58" spans="2:19" ht="32.25" customHeight="1" x14ac:dyDescent="0.2">
      <c r="B58" s="372"/>
      <c r="C58" s="373"/>
      <c r="D58" s="148" t="s">
        <v>233</v>
      </c>
      <c r="E58" s="330">
        <f>SUM(E53:E57)</f>
        <v>486</v>
      </c>
      <c r="F58" s="330">
        <f t="shared" ref="F58:S58" si="35">SUM(F53:F57)</f>
        <v>29.917999999999999</v>
      </c>
      <c r="G58" s="330">
        <f t="shared" si="35"/>
        <v>10.92</v>
      </c>
      <c r="H58" s="330">
        <f t="shared" si="35"/>
        <v>486</v>
      </c>
      <c r="I58" s="330">
        <f t="shared" si="35"/>
        <v>27.142465753424659</v>
      </c>
      <c r="J58" s="330">
        <f t="shared" si="35"/>
        <v>9.907</v>
      </c>
      <c r="K58" s="330">
        <f t="shared" si="35"/>
        <v>481</v>
      </c>
      <c r="L58" s="330">
        <f t="shared" si="35"/>
        <v>27.93</v>
      </c>
      <c r="M58" s="330">
        <f t="shared" si="35"/>
        <v>10.212999999999999</v>
      </c>
      <c r="N58" s="330">
        <f t="shared" si="35"/>
        <v>479</v>
      </c>
      <c r="O58" s="330">
        <f t="shared" si="35"/>
        <v>27.575342465753423</v>
      </c>
      <c r="P58" s="330">
        <f t="shared" si="35"/>
        <v>9.9859999999999989</v>
      </c>
      <c r="Q58" s="330">
        <f t="shared" si="35"/>
        <v>0</v>
      </c>
      <c r="R58" s="330">
        <f t="shared" si="35"/>
        <v>0</v>
      </c>
      <c r="S58" s="330">
        <f t="shared" si="35"/>
        <v>0</v>
      </c>
    </row>
    <row r="59" spans="2:19" x14ac:dyDescent="0.2">
      <c r="J59" s="374"/>
    </row>
    <row r="60" spans="2:19" ht="44.5" x14ac:dyDescent="0.2">
      <c r="C60" s="333" t="s">
        <v>271</v>
      </c>
      <c r="D60" s="375"/>
      <c r="E60" s="376"/>
      <c r="F60" s="374"/>
      <c r="G60" s="374" t="s">
        <v>240</v>
      </c>
      <c r="H60" s="377" t="s">
        <v>272</v>
      </c>
      <c r="I60" s="378"/>
      <c r="J60" s="378"/>
      <c r="K60" s="377"/>
      <c r="L60" s="374"/>
      <c r="M60" s="379"/>
      <c r="N60" s="380"/>
      <c r="O60" s="380"/>
      <c r="P60" s="381"/>
      <c r="Q60" s="381"/>
      <c r="R60" s="381"/>
      <c r="S60" s="381"/>
    </row>
    <row r="61" spans="2:19" ht="28.5" customHeight="1" x14ac:dyDescent="0.2">
      <c r="D61" s="172" t="s">
        <v>17</v>
      </c>
      <c r="E61" s="382" t="s">
        <v>529</v>
      </c>
      <c r="F61" s="383"/>
      <c r="G61" s="383"/>
      <c r="H61" s="384"/>
      <c r="I61" s="383"/>
      <c r="J61" s="383"/>
      <c r="K61" s="384"/>
      <c r="L61" s="383"/>
      <c r="M61" s="385"/>
      <c r="N61" s="380"/>
      <c r="O61" s="380"/>
      <c r="P61" s="381"/>
      <c r="Q61" s="381"/>
      <c r="R61" s="381"/>
      <c r="S61" s="381"/>
    </row>
    <row r="62" spans="2:19" ht="28.5" customHeight="1" x14ac:dyDescent="0.2">
      <c r="D62" s="172" t="s">
        <v>19</v>
      </c>
      <c r="E62" s="382" t="s">
        <v>529</v>
      </c>
      <c r="F62" s="383"/>
      <c r="G62" s="383"/>
      <c r="H62" s="384"/>
      <c r="I62" s="383"/>
      <c r="J62" s="383"/>
      <c r="K62" s="384"/>
      <c r="L62" s="383"/>
      <c r="M62" s="385"/>
      <c r="N62" s="380"/>
      <c r="O62" s="380"/>
      <c r="P62" s="381"/>
      <c r="Q62" s="381"/>
      <c r="R62" s="381"/>
      <c r="S62" s="381"/>
    </row>
    <row r="63" spans="2:19" ht="28.5" customHeight="1" x14ac:dyDescent="0.2">
      <c r="D63" s="172" t="s">
        <v>18</v>
      </c>
      <c r="E63" s="382" t="s">
        <v>529</v>
      </c>
      <c r="F63" s="383"/>
      <c r="G63" s="383"/>
      <c r="H63" s="384"/>
      <c r="I63" s="383"/>
      <c r="J63" s="383"/>
      <c r="K63" s="384"/>
      <c r="L63" s="383"/>
      <c r="M63" s="385"/>
      <c r="N63" s="380"/>
      <c r="O63" s="380"/>
      <c r="P63" s="381"/>
      <c r="Q63" s="381"/>
      <c r="R63" s="381"/>
      <c r="S63" s="381"/>
    </row>
    <row r="64" spans="2:19" ht="28.5" customHeight="1" x14ac:dyDescent="0.2">
      <c r="D64" s="172" t="s">
        <v>241</v>
      </c>
      <c r="E64" s="382" t="s">
        <v>529</v>
      </c>
      <c r="F64" s="383"/>
      <c r="G64" s="383"/>
      <c r="H64" s="384"/>
      <c r="I64" s="383"/>
      <c r="J64" s="383"/>
      <c r="K64" s="384"/>
      <c r="L64" s="383"/>
      <c r="M64" s="385"/>
      <c r="N64" s="380"/>
      <c r="O64" s="380"/>
      <c r="P64" s="381"/>
      <c r="Q64" s="381"/>
      <c r="R64" s="381"/>
      <c r="S64" s="381"/>
    </row>
    <row r="65" spans="4:13" ht="21" customHeight="1" x14ac:dyDescent="0.2">
      <c r="D65" s="386"/>
    </row>
    <row r="66" spans="4:13" ht="18" customHeight="1" x14ac:dyDescent="0.2">
      <c r="D66" s="185" t="s">
        <v>275</v>
      </c>
    </row>
    <row r="67" spans="4:13" ht="21" customHeight="1" x14ac:dyDescent="0.2">
      <c r="D67" s="156" t="s">
        <v>274</v>
      </c>
      <c r="E67" s="387" t="s">
        <v>530</v>
      </c>
      <c r="F67" s="388"/>
      <c r="G67" s="388"/>
      <c r="H67" s="388"/>
      <c r="I67" s="388"/>
      <c r="J67" s="388"/>
      <c r="K67" s="388"/>
      <c r="L67" s="388"/>
      <c r="M67" s="389"/>
    </row>
    <row r="68" spans="4:13" ht="62" customHeight="1" x14ac:dyDescent="0.2">
      <c r="D68" s="390"/>
      <c r="E68" s="387" t="s">
        <v>531</v>
      </c>
      <c r="F68" s="388"/>
      <c r="G68" s="388"/>
      <c r="H68" s="388"/>
      <c r="I68" s="388"/>
      <c r="J68" s="388"/>
      <c r="K68" s="388"/>
      <c r="L68" s="388"/>
      <c r="M68" s="389"/>
    </row>
    <row r="69" spans="4:13" ht="20.25" customHeight="1" x14ac:dyDescent="0.2">
      <c r="D69" s="390"/>
      <c r="E69" s="387"/>
      <c r="F69" s="388"/>
      <c r="G69" s="388"/>
      <c r="H69" s="388"/>
      <c r="I69" s="388"/>
      <c r="J69" s="388"/>
      <c r="K69" s="388"/>
      <c r="L69" s="388"/>
      <c r="M69" s="389"/>
    </row>
    <row r="70" spans="4:13" ht="19" customHeight="1" x14ac:dyDescent="0.2">
      <c r="D70" s="150"/>
      <c r="E70" s="387"/>
      <c r="F70" s="388"/>
      <c r="G70" s="388"/>
      <c r="H70" s="388"/>
      <c r="I70" s="388"/>
      <c r="J70" s="388"/>
      <c r="K70" s="388"/>
      <c r="L70" s="388"/>
      <c r="M70" s="389"/>
    </row>
  </sheetData>
  <mergeCells count="31">
    <mergeCell ref="C5:C10"/>
    <mergeCell ref="C47:C52"/>
    <mergeCell ref="C29:C34"/>
    <mergeCell ref="C35:C40"/>
    <mergeCell ref="D2:D4"/>
    <mergeCell ref="D67:D70"/>
    <mergeCell ref="E68:M68"/>
    <mergeCell ref="E69:M69"/>
    <mergeCell ref="E70:M70"/>
    <mergeCell ref="N60:S60"/>
    <mergeCell ref="N61:S61"/>
    <mergeCell ref="N62:S62"/>
    <mergeCell ref="N63:S63"/>
    <mergeCell ref="N64:S64"/>
    <mergeCell ref="E67:M67"/>
    <mergeCell ref="C53:C58"/>
    <mergeCell ref="B2:B4"/>
    <mergeCell ref="C17:C22"/>
    <mergeCell ref="C23:C28"/>
    <mergeCell ref="C41:C46"/>
    <mergeCell ref="B53:B58"/>
    <mergeCell ref="B17:B22"/>
    <mergeCell ref="B23:B28"/>
    <mergeCell ref="B41:B46"/>
    <mergeCell ref="C2:C4"/>
    <mergeCell ref="B47:B52"/>
    <mergeCell ref="B11:B16"/>
    <mergeCell ref="B5:B10"/>
    <mergeCell ref="B29:B34"/>
    <mergeCell ref="B35:B40"/>
    <mergeCell ref="C11:C16"/>
  </mergeCells>
  <phoneticPr fontId="4"/>
  <dataValidations count="1">
    <dataValidation type="custom" allowBlank="1" showInputMessage="1" showErrorMessage="1" errorTitle="ご注意" error="採取量は、小数点第１位までご記入ください。" sqref="F5:G9 I5:J9 L5:M9 F47:G51 R5:S9 F11:G15 I11:J15 L11:M15 O11:P15 R11:S15 F17:G21 I17:J21 L17:M21 O17:P21 R17:S21 F23:G27 I23:J27 L23:M27 O23:P27 R23:S27 F29:G33 I29:J33 L29:M33 O29:P33 R29:S33 F35:G39 I35:J39 L35:M39 O35:P39 R35:S39 F41:G45 I41:J45 L41:M45 O41:P45 R41:S45 R47:S51 I47:J51 L47:M51 O47:P51 O5:P9" xr:uid="{00000000-0002-0000-0A00-000000000000}">
      <formula1>F5=ROUNDDOWN(F5,1)</formula1>
    </dataValidation>
  </dataValidations>
  <pageMargins left="0.70866141732283472" right="0.55118110236220474" top="0.70866141732283472" bottom="0.6692913385826772" header="0.51181102362204722" footer="0.51181102362204722"/>
  <pageSetup paperSize="9"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57</vt:i4>
      </vt:variant>
    </vt:vector>
  </HeadingPairs>
  <TitlesOfParts>
    <vt:vector size="72" baseType="lpstr">
      <vt:lpstr>集計1</vt:lpstr>
      <vt:lpstr>目次</vt:lpstr>
      <vt:lpstr>ｼｰﾄ0</vt:lpstr>
      <vt:lpstr>ｼｰﾄ1</vt:lpstr>
      <vt:lpstr>ｼｰﾄ2</vt:lpstr>
      <vt:lpstr>ｼｰﾄ3</vt:lpstr>
      <vt:lpstr>ｼｰﾄ4</vt:lpstr>
      <vt:lpstr>ｼｰﾄ5</vt:lpstr>
      <vt:lpstr>ｼｰﾄ6</vt:lpstr>
      <vt:lpstr>目次 (2)</vt:lpstr>
      <vt:lpstr>ｼｰﾄ7</vt:lpstr>
      <vt:lpstr>ｼｰﾄ8</vt:lpstr>
      <vt:lpstr>ｼｰﾄ10</vt:lpstr>
      <vt:lpstr>ｼｰﾄ14</vt:lpstr>
      <vt:lpstr>Sheet1</vt:lpstr>
      <vt:lpstr>ｼｰﾄ0!Print_Area</vt:lpstr>
      <vt:lpstr>ｼｰﾄ1!Print_Area</vt:lpstr>
      <vt:lpstr>ｼｰﾄ10!Print_Area</vt:lpstr>
      <vt:lpstr>ｼｰﾄ14!Print_Area</vt:lpstr>
      <vt:lpstr>ｼｰﾄ3!Print_Area</vt:lpstr>
      <vt:lpstr>ｼｰﾄ5!Print_Area</vt:lpstr>
      <vt:lpstr>ｼｰﾄ6!Print_Area</vt:lpstr>
      <vt:lpstr>ｼｰﾄ7!Print_Area</vt:lpstr>
      <vt:lpstr>ｼｰﾄ8!Print_Area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