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730" windowHeight="6105" tabRatio="691" activeTab="0"/>
  </bookViews>
  <sheets>
    <sheet name="表１" sheetId="1" r:id="rId1"/>
    <sheet name="表２" sheetId="2" r:id="rId2"/>
    <sheet name="表３" sheetId="3" r:id="rId3"/>
    <sheet name="都道府県別地点数(別表2)" sheetId="4" r:id="rId4"/>
    <sheet name="全国リスト_公表用（別添2）" sheetId="5" r:id="rId5"/>
  </sheets>
  <definedNames>
    <definedName name="_xlnm._FilterDatabase" localSheetId="4" hidden="1">'全国リスト_公表用（別添2）'!$A$4:$AE$36</definedName>
    <definedName name="_xlfn.AVERAGEIF" hidden="1">#NAME?</definedName>
    <definedName name="_xlfn.AVERAGEIFS" hidden="1">#NAME?</definedName>
    <definedName name="_xlfn.COUNTIFS" hidden="1">#NAME?</definedName>
    <definedName name="_xlfn.SUMIFS" hidden="1">#NAME?</definedName>
    <definedName name="_xlnm.Print_Area" localSheetId="4">'全国リスト_公表用（別添2）'!$A$1:$M$41</definedName>
    <definedName name="_xlnm.Print_Area" localSheetId="3">'都道府県別地点数(別表2)'!$A$1:$K$54</definedName>
    <definedName name="_xlnm.Print_Area" localSheetId="0">'表１'!$A$1:$I$15</definedName>
    <definedName name="_xlnm.Print_Area" localSheetId="1">'表２'!$A$1:$W$36</definedName>
    <definedName name="_xlnm.Print_Area" localSheetId="2">'表３'!$A$1:$V$19</definedName>
    <definedName name="_xlnm.Print_Titles" localSheetId="4">'全国リスト_公表用（別添2）'!$2:$4</definedName>
    <definedName name="全国リスト" localSheetId="4">'全国リスト_公表用（別添2）'!$A$5:$M$36</definedName>
  </definedNames>
  <calcPr fullCalcOnLoad="1"/>
</workbook>
</file>

<file path=xl/sharedStrings.xml><?xml version="1.0" encoding="utf-8"?>
<sst xmlns="http://schemas.openxmlformats.org/spreadsheetml/2006/main" count="799" uniqueCount="414">
  <si>
    <t>0.014～3.4</t>
  </si>
  <si>
    <t>東京都</t>
  </si>
  <si>
    <t>0.084～270</t>
  </si>
  <si>
    <t>←各県の合計と一致してなくていい。</t>
  </si>
  <si>
    <t>計算式入ってるから触らないこと</t>
  </si>
  <si>
    <t>河川</t>
  </si>
  <si>
    <t>都道
府県</t>
  </si>
  <si>
    <t>水域分類</t>
  </si>
  <si>
    <t>水質(pg-TEQ/L)</t>
  </si>
  <si>
    <t>m</t>
  </si>
  <si>
    <t>n</t>
  </si>
  <si>
    <t>表３　　継続調査地点におけるダイオキシン類の濃度（平均値）の推移</t>
  </si>
  <si>
    <t>単位：</t>
  </si>
  <si>
    <t>大気　pg-TEQ/ｍ3</t>
  </si>
  <si>
    <t>水質　pg-TEQ/l</t>
  </si>
  <si>
    <t>総計</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</si>
  <si>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</si>
  <si>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</si>
  <si>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</si>
  <si>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</si>
  <si>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</si>
  <si>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</si>
  <si>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</si>
  <si>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</si>
  <si>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</si>
  <si>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</si>
  <si>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</si>
  <si>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</si>
  <si>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</si>
  <si>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</si>
  <si>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</si>
  <si>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</si>
  <si>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</si>
  <si>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</si>
  <si>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</si>
  <si>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</si>
  <si>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</si>
  <si>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</si>
  <si>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</si>
  <si>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</si>
  <si>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</si>
  <si>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</si>
  <si>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</si>
  <si>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</si>
  <si>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</si>
  <si>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</si>
  <si>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</si>
  <si>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</si>
  <si>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</si>
  <si>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</si>
  <si>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</si>
  <si>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</si>
  <si>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</si>
  <si>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</si>
  <si>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</si>
  <si>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</si>
  <si>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</si>
  <si>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</si>
  <si>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</si>
  <si>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</si>
  <si>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</si>
  <si>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</si>
  <si>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（別表２）</t>
  </si>
  <si>
    <t>都道府県名</t>
  </si>
  <si>
    <t>水質</t>
  </si>
  <si>
    <t>底質</t>
  </si>
  <si>
    <t>合計</t>
  </si>
  <si>
    <t>北海道</t>
  </si>
  <si>
    <t>河川</t>
  </si>
  <si>
    <t>平均値</t>
  </si>
  <si>
    <t>－</t>
  </si>
  <si>
    <t>濃度範囲</t>
  </si>
  <si>
    <t>湖沼</t>
  </si>
  <si>
    <t>海域</t>
  </si>
  <si>
    <t>山田川</t>
  </si>
  <si>
    <t>湖沼</t>
  </si>
  <si>
    <t>平成
９年度</t>
  </si>
  <si>
    <t>１０年度</t>
  </si>
  <si>
    <t>１１年度</t>
  </si>
  <si>
    <t>１２年度</t>
  </si>
  <si>
    <t>１５年度</t>
  </si>
  <si>
    <t>１７年度</t>
  </si>
  <si>
    <t>１９年度</t>
  </si>
  <si>
    <t>２０年度</t>
  </si>
  <si>
    <t>２１年度</t>
  </si>
  <si>
    <t>調査地点数</t>
  </si>
  <si>
    <t>萩浦小橋</t>
  </si>
  <si>
    <t>天神橋</t>
  </si>
  <si>
    <t>鶴田川</t>
  </si>
  <si>
    <t>伊豆沼</t>
  </si>
  <si>
    <t>伊豆沼出口</t>
  </si>
  <si>
    <t>笹笛川</t>
  </si>
  <si>
    <t>宮戸川</t>
  </si>
  <si>
    <t>宮戸川橋</t>
  </si>
  <si>
    <t>綾瀬川上流</t>
  </si>
  <si>
    <t>槐戸橋</t>
  </si>
  <si>
    <t>綾瀬川橋</t>
  </si>
  <si>
    <t>佐藤橋</t>
  </si>
  <si>
    <t>綾瀬川下流</t>
  </si>
  <si>
    <t>手代橋</t>
  </si>
  <si>
    <t>大落古利根川</t>
  </si>
  <si>
    <t>　　　水質　pg-TEQ/Ｌ</t>
  </si>
  <si>
    <t>　　　底質　pg-TEQ/g</t>
  </si>
  <si>
    <t>環境媒体</t>
  </si>
  <si>
    <t>調査の種類又は
地域分類（水域群）</t>
  </si>
  <si>
    <t>地点数</t>
  </si>
  <si>
    <t>検体数</t>
  </si>
  <si>
    <t>環境基準
超過地点数</t>
  </si>
  <si>
    <t>調査結果</t>
  </si>
  <si>
    <t>平均値</t>
  </si>
  <si>
    <t>最小値</t>
  </si>
  <si>
    <t>最大値</t>
  </si>
  <si>
    <t>公共用水域
水質</t>
  </si>
  <si>
    <t>全体</t>
  </si>
  <si>
    <t>湖沼</t>
  </si>
  <si>
    <t>海域</t>
  </si>
  <si>
    <t>公共用水域
底質</t>
  </si>
  <si>
    <t>１３年度</t>
  </si>
  <si>
    <t>１４年度</t>
  </si>
  <si>
    <t>１６年度</t>
  </si>
  <si>
    <t>0.0028
～27</t>
  </si>
  <si>
    <t>0.065
～13</t>
  </si>
  <si>
    <t>0.054
～14</t>
  </si>
  <si>
    <t>0.012
～48</t>
  </si>
  <si>
    <t>0.010
～2.7</t>
  </si>
  <si>
    <t>0.020
～11</t>
  </si>
  <si>
    <t>0.0097
～3.0</t>
  </si>
  <si>
    <t>0.10
～260</t>
  </si>
  <si>
    <t>0.066
～230</t>
  </si>
  <si>
    <t>0.0011
～1,400</t>
  </si>
  <si>
    <t>0.0087
～640</t>
  </si>
  <si>
    <t>0.057
～420</t>
  </si>
  <si>
    <t>0.050
～1300</t>
  </si>
  <si>
    <t>0.044
～290</t>
  </si>
  <si>
    <t>水域名称</t>
  </si>
  <si>
    <t>地点名称</t>
  </si>
  <si>
    <t>底質(pg-TEQ/g)</t>
  </si>
  <si>
    <t>0.0069
～4.6</t>
  </si>
  <si>
    <t>0.0070
～5.6</t>
  </si>
  <si>
    <t>(1,591)</t>
  </si>
  <si>
    <t>（100）</t>
  </si>
  <si>
    <t>（366）</t>
  </si>
  <si>
    <t>0.012
～540</t>
  </si>
  <si>
    <t>0.045
～510</t>
  </si>
  <si>
    <t>(1,740)</t>
  </si>
  <si>
    <t>(1,336)</t>
  </si>
  <si>
    <t>（90）</t>
  </si>
  <si>
    <t>（314）</t>
  </si>
  <si>
    <t>表２　　ダイオキシン類年度別調査地点数及び濃度</t>
  </si>
  <si>
    <t>　単位：</t>
  </si>
  <si>
    <t>水質　pg-TEQ/Ｌ</t>
  </si>
  <si>
    <t>底質　pg-TEQ/g</t>
  </si>
  <si>
    <t>調査の種類
または
地域分類（水域群）</t>
  </si>
  <si>
    <t>濃度範囲</t>
  </si>
  <si>
    <t>( 地点数 )</t>
  </si>
  <si>
    <t>全体</t>
  </si>
  <si>
    <t>公</t>
  </si>
  <si>
    <t>共</t>
  </si>
  <si>
    <t>用</t>
  </si>
  <si>
    <t>水</t>
  </si>
  <si>
    <t>域</t>
  </si>
  <si>
    <t>底質</t>
  </si>
  <si>
    <t>地下水質</t>
  </si>
  <si>
    <t>土壌</t>
  </si>
  <si>
    <t>一般環境把握調査</t>
  </si>
  <si>
    <t>発生源周辺状況調査</t>
  </si>
  <si>
    <t>ふれあい橋</t>
  </si>
  <si>
    <t>新方川</t>
  </si>
  <si>
    <t>昭和橋</t>
  </si>
  <si>
    <t>古綾瀬川</t>
  </si>
  <si>
    <t>松江新橋</t>
  </si>
  <si>
    <t>南白亀川</t>
  </si>
  <si>
    <t>観音堂橋</t>
  </si>
  <si>
    <t>公共用水域、地下水質について
（注１）毒性等量の算出には、平成19年度まではWHO-TEF(1998)、平成20年度からはWHO-TEF(2006)を用いている。
（注２）各異性体の測定年度が定量下限未満で検出下限以上の場合はそのままその値を用い、検出下限未満の場合は検出下限の1/2の値を用いて毒性等量を算出している。</t>
  </si>
  <si>
    <t>公共用水域について
（注１）法に基づく常時監視が開始された平成12年度からの継続調査地点に限る。
（注２）地方公共団体の継続調査地点のデータをとりまとめたものである。
（注３）毒性等量の算出には、平成１９年度まではWHO-TEF(1998)、平成20年度からはWHO-TEF(2006)を用いている。
（注４）各異性体の測定濃度が定量下限未満で検出下限値以上の場合はそのままその値を用い、検出下限値未満の場合は検出下限値の1/2の値を用いて毒性等量を算出している。</t>
  </si>
  <si>
    <t>手賀沼</t>
  </si>
  <si>
    <t>下手賀沼中央</t>
  </si>
  <si>
    <t>古川</t>
  </si>
  <si>
    <t>横十間川</t>
  </si>
  <si>
    <t>信濃川中流</t>
  </si>
  <si>
    <t>庄瀬橋</t>
  </si>
  <si>
    <t>保倉川下流</t>
  </si>
  <si>
    <t>古城橋</t>
  </si>
  <si>
    <t>富岩運河、岩瀬運河及び住友運河</t>
  </si>
  <si>
    <t>２２年度</t>
  </si>
  <si>
    <t>太田川水域</t>
  </si>
  <si>
    <t>今之浦川於福橋</t>
  </si>
  <si>
    <t>２２年度</t>
  </si>
  <si>
    <t>油ヶ淵</t>
  </si>
  <si>
    <t>中央</t>
  </si>
  <si>
    <t>八木戸橋</t>
  </si>
  <si>
    <t>道頓堀川</t>
  </si>
  <si>
    <t>木津川</t>
  </si>
  <si>
    <t>千本松渡</t>
  </si>
  <si>
    <t>住吉川</t>
  </si>
  <si>
    <t>住之江大橋下流１１００ｍ</t>
  </si>
  <si>
    <t>木津川運河</t>
  </si>
  <si>
    <t>船町渡</t>
  </si>
  <si>
    <t>恩智川</t>
  </si>
  <si>
    <t>住道新橋</t>
  </si>
  <si>
    <t>福栄橋下流１００ｍ</t>
  </si>
  <si>
    <t>0.013
～3.0</t>
  </si>
  <si>
    <t>0.067
～540</t>
  </si>
  <si>
    <t>0.011
～3.1</t>
  </si>
  <si>
    <t>0.059
～390</t>
  </si>
  <si>
    <t>　　　　　単位：</t>
  </si>
  <si>
    <t>0.014
～3.2</t>
  </si>
  <si>
    <t>0.056
～750</t>
  </si>
  <si>
    <t>平均値</t>
  </si>
  <si>
    <t>最大値</t>
  </si>
  <si>
    <t>１８年度</t>
  </si>
  <si>
    <t>徳栄橋</t>
  </si>
  <si>
    <t>福島潟</t>
  </si>
  <si>
    <t>潟口橋</t>
  </si>
  <si>
    <t>新井郷川下流</t>
  </si>
  <si>
    <t>大正橋</t>
  </si>
  <si>
    <t>環境媒体</t>
  </si>
  <si>
    <t>水域群</t>
  </si>
  <si>
    <t>２３年度</t>
  </si>
  <si>
    <t>公共用水域水質</t>
  </si>
  <si>
    <t>全体</t>
  </si>
  <si>
    <t>0.017～48</t>
  </si>
  <si>
    <t>0.017～27</t>
  </si>
  <si>
    <t>0.018～2.7</t>
  </si>
  <si>
    <t>0.011～2.5</t>
  </si>
  <si>
    <t>0.016～3.2</t>
  </si>
  <si>
    <t>0.013～2.8</t>
  </si>
  <si>
    <t>0.012～3.1</t>
  </si>
  <si>
    <t>河川</t>
  </si>
  <si>
    <t>湖沼</t>
  </si>
  <si>
    <t>海域</t>
  </si>
  <si>
    <t>公共用水域底質</t>
  </si>
  <si>
    <t>0.0025～510</t>
  </si>
  <si>
    <t>0.071～410</t>
  </si>
  <si>
    <t>0.061～570</t>
  </si>
  <si>
    <t>0.053～510</t>
  </si>
  <si>
    <t>0.067～290</t>
  </si>
  <si>
    <t>0.067～500</t>
  </si>
  <si>
    <t>ｎ</t>
  </si>
  <si>
    <t>ｍ</t>
  </si>
  <si>
    <t>0.010
～2.1</t>
  </si>
  <si>
    <t>0.054
～320</t>
  </si>
  <si>
    <t>荷下橋</t>
  </si>
  <si>
    <t>大黒橋</t>
  </si>
  <si>
    <t>三池橋</t>
  </si>
  <si>
    <t>↑</t>
  </si>
  <si>
    <t>県際数引いてある</t>
  </si>
  <si>
    <t>水質・底質各平均の平均・最小・最大</t>
  </si>
  <si>
    <t>青森県</t>
  </si>
  <si>
    <t>岩手県</t>
  </si>
  <si>
    <t>秋田県</t>
  </si>
  <si>
    <t>山形県</t>
  </si>
  <si>
    <t>福島県</t>
  </si>
  <si>
    <t>茨城県</t>
  </si>
  <si>
    <t>栃木県</t>
  </si>
  <si>
    <t>群馬県</t>
  </si>
  <si>
    <t>千葉県</t>
  </si>
  <si>
    <t>神奈川県</t>
  </si>
  <si>
    <t>新潟県</t>
  </si>
  <si>
    <t>富山県</t>
  </si>
  <si>
    <t>石川県</t>
  </si>
  <si>
    <t>山梨県</t>
  </si>
  <si>
    <t>長野県</t>
  </si>
  <si>
    <t>岐阜県</t>
  </si>
  <si>
    <t>静岡県</t>
  </si>
  <si>
    <t>愛知県</t>
  </si>
  <si>
    <t>三重県</t>
  </si>
  <si>
    <t>滋賀県</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</si>
  <si>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</si>
  <si>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</si>
  <si>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</si>
  <si>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</si>
  <si>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</si>
  <si>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</si>
  <si>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</si>
  <si>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</si>
  <si>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</si>
  <si>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</si>
  <si>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</si>
  <si>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</si>
  <si>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</si>
  <si>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</si>
  <si>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</si>
  <si>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</si>
  <si>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</si>
  <si>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</si>
  <si>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</si>
  <si>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</si>
  <si>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</si>
  <si>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</si>
  <si>
    <t>２４年度</t>
  </si>
  <si>
    <t>２３年度</t>
  </si>
  <si>
    <t>0.012
～3.4</t>
  </si>
  <si>
    <t>0.050
～640</t>
  </si>
  <si>
    <t>0.084～430</t>
  </si>
  <si>
    <t>0.084～370</t>
  </si>
  <si>
    <t>＊２つ以上の都府県にまたがる調査地点は，各都府県に各々カウントされているため，都道府県の地点数の合計は，合計欄の数（実地点数）とは一致しない。</t>
  </si>
  <si>
    <t>表１　平成２５年度　ダイオキシン類に係る環境調査結果（総括表）</t>
  </si>
  <si>
    <t>平成２５年度ダイオキシン類環境調査結果（公共用水域水質・底質）　県別調査地点数</t>
  </si>
  <si>
    <t>２５年度</t>
  </si>
  <si>
    <t>２５年度</t>
  </si>
  <si>
    <t>0.0084
～2.6</t>
  </si>
  <si>
    <t>0.042
～700</t>
  </si>
  <si>
    <t>1.2</t>
  </si>
  <si>
    <t>1.1</t>
  </si>
  <si>
    <t>1.5</t>
  </si>
  <si>
    <t>1.6</t>
  </si>
  <si>
    <t>1.4</t>
  </si>
  <si>
    <t>3.4</t>
  </si>
  <si>
    <t>0.22</t>
  </si>
  <si>
    <t>2.4</t>
  </si>
  <si>
    <t>6.2</t>
  </si>
  <si>
    <t>3.2</t>
  </si>
  <si>
    <t>1.7</t>
  </si>
  <si>
    <t>0.12</t>
  </si>
  <si>
    <t>0.36</t>
  </si>
  <si>
    <t>2.3</t>
  </si>
  <si>
    <t>3.1</t>
  </si>
  <si>
    <t>宮城県</t>
  </si>
  <si>
    <t>1.3</t>
  </si>
  <si>
    <t>2.1</t>
  </si>
  <si>
    <t>0.25</t>
  </si>
  <si>
    <t>2.5</t>
  </si>
  <si>
    <t>6.4</t>
  </si>
  <si>
    <t>4.8</t>
  </si>
  <si>
    <t>3.3</t>
  </si>
  <si>
    <t>1.8</t>
  </si>
  <si>
    <t>埼玉県</t>
  </si>
  <si>
    <t>2.2</t>
  </si>
  <si>
    <t>2.7</t>
  </si>
  <si>
    <t>5.7</t>
  </si>
  <si>
    <t>0.57</t>
  </si>
  <si>
    <t>8.4</t>
  </si>
  <si>
    <t>5.3</t>
  </si>
  <si>
    <t>7.4</t>
  </si>
  <si>
    <t>福井県</t>
  </si>
  <si>
    <t>5.8</t>
  </si>
  <si>
    <t>浦川下流</t>
  </si>
  <si>
    <t>浦川支流</t>
  </si>
  <si>
    <t>16</t>
  </si>
  <si>
    <t>10</t>
  </si>
  <si>
    <t>36</t>
  </si>
  <si>
    <t>19</t>
  </si>
  <si>
    <t>42</t>
  </si>
  <si>
    <t>200</t>
  </si>
  <si>
    <t>18</t>
  </si>
  <si>
    <t>170</t>
  </si>
  <si>
    <t>190</t>
  </si>
  <si>
    <t>160</t>
  </si>
  <si>
    <t>88</t>
  </si>
  <si>
    <t>26</t>
  </si>
  <si>
    <t>下志田橋（サイホン）</t>
  </si>
  <si>
    <t>0.90</t>
  </si>
  <si>
    <t>2.0</t>
  </si>
  <si>
    <t>4.0</t>
  </si>
  <si>
    <t>87</t>
  </si>
  <si>
    <t>640</t>
  </si>
  <si>
    <t>140</t>
  </si>
  <si>
    <t>県際</t>
  </si>
  <si>
    <t>長洲鉄橋下</t>
  </si>
  <si>
    <t>増永橋</t>
  </si>
  <si>
    <t>ID</t>
  </si>
  <si>
    <t>底質</t>
  </si>
  <si>
    <t>コメント</t>
  </si>
  <si>
    <t>北海道</t>
  </si>
  <si>
    <t>東京都</t>
  </si>
  <si>
    <t>京都府</t>
  </si>
  <si>
    <t>大阪府</t>
  </si>
  <si>
    <t>河川</t>
  </si>
  <si>
    <t>海域</t>
  </si>
  <si>
    <t>県際控除</t>
  </si>
  <si>
    <t>SUM</t>
  </si>
  <si>
    <t>超過地点</t>
  </si>
  <si>
    <t>平均値</t>
  </si>
  <si>
    <t>0.0066～3.2</t>
  </si>
  <si>
    <t>0.056～640</t>
  </si>
  <si>
    <t>0.020～
7.0</t>
  </si>
  <si>
    <t>0.0070～4.1</t>
  </si>
  <si>
    <t>0.0097～3.0</t>
  </si>
  <si>
    <t>0.010～
2.1</t>
  </si>
  <si>
    <t>0.014～
2.6</t>
  </si>
  <si>
    <t>0.10～
300</t>
  </si>
  <si>
    <t>0.060～390</t>
  </si>
  <si>
    <t>0.080～320</t>
  </si>
  <si>
    <t>0.063～
200</t>
  </si>
  <si>
    <t>表1にリンク</t>
  </si>
  <si>
    <t>↓「1：カウントする」</t>
  </si>
  <si>
    <t>↓「0：カウントしない」</t>
  </si>
  <si>
    <t>※県際控除済み。別添２のＶ列で指定。</t>
  </si>
  <si>
    <t>0.013～
3.2</t>
  </si>
  <si>
    <t>0.062～
200</t>
  </si>
  <si>
    <t>重複チェック</t>
  </si>
  <si>
    <t>水域名◆地点名</t>
  </si>
  <si>
    <t>1.8</t>
  </si>
  <si>
    <t>6.2</t>
  </si>
  <si>
    <t>超過理由等</t>
  </si>
  <si>
    <t>(水質）
・農薬を含んだ水田土壌が河川底質に蓄積し、巻き上がったものと想定
→灌漑期の濃度が高いため
※継続監視の実施</t>
  </si>
  <si>
    <t>（水質）
・水田土壌に蓄積された農薬由来と想定
→流域の事業場(特定施設6件中1件のみ稼働)での測定結果は基準値未満
※継続監視の実施</t>
  </si>
  <si>
    <t>(底質）
・過去の堆積物（原因不明）
→平成15年度調査により汚染範囲を確定し、高濃度は原位置固化処理または浚渫土固化処理で搬出
※固化処理及び継続監視の実施</t>
  </si>
  <si>
    <t>(水質）
・過去の水田農薬（PCP、CNP）使用による土壌への蓄積と想定
※継続監視の実施</t>
  </si>
  <si>
    <r>
      <rPr>
        <b/>
        <sz val="14"/>
        <rFont val="ＭＳ Ｐゴシック"/>
        <family val="3"/>
      </rPr>
      <t>■平成２５年度ダイオキシン類環境調査結果（公共用水域　水質・底質）</t>
    </r>
    <r>
      <rPr>
        <b/>
        <sz val="10"/>
        <rFont val="ＭＳ Ｐゴシック"/>
        <family val="3"/>
      </rPr>
      <t>　　　（ｍ；環境基準超過検体数，ｎ；検体数）</t>
    </r>
  </si>
  <si>
    <t>(水質）
・原因不明
→周辺及び上流域に、特定施設はなし
※継続監視の実施</t>
  </si>
  <si>
    <t>２８地点</t>
  </si>
  <si>
    <t>５地点</t>
  </si>
  <si>
    <t>超過地点数</t>
  </si>
  <si>
    <t>（水質）</t>
  </si>
  <si>
    <t>（底質）</t>
  </si>
  <si>
    <t>（水質・底質）
・PCP製造事業所から、非意図的に生成されたDXN類が排水に混入し、底質に蓄積したものと推測
※平成13年度以降検討委員会を設置し、対策工法や費用負担等検討
※引き続き、継続監視の実施</t>
  </si>
  <si>
    <t>2015/03/19　水環境課調査係</t>
  </si>
  <si>
    <t>環境基準値</t>
  </si>
  <si>
    <t>１ pg-TEQ／L 以下</t>
  </si>
  <si>
    <t>１５０ pg-TEQ／ｇ 以下</t>
  </si>
  <si>
    <t>(底質）
・平成16年度に委員会により検討したが、原因不明
→汚染範囲及び汚染濃度等の確定調査により、対策技術検討会にて、対策等を検討実施中
※底質土の浚渫及び継続監視の実施</t>
  </si>
  <si>
    <t>(水質）
・原因は不明だが、上流の底質に高濃度DXN類が存在しており、その影響と推測
→周辺事業場からの排水放流はない
→平成20年度より、各浄化対策を実施中
※上流での底質土の浚渫並びに継続監視の実施</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</si>
</sst>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Red]\(0.000\)"/>
    <numFmt numFmtId="178" formatCode="0.000"/>
    <numFmt numFmtId="179" formatCode="0.0"/>
    <numFmt numFmtId="180" formatCode="0.0000"/>
    <numFmt numFmtId="181" formatCode="&quot;(&quot;&quot; &quot;##&quot; &quot;&quot;)&quot;"/>
    <numFmt numFmtId="182" formatCode="0.00_ "/>
    <numFmt numFmtId="183" formatCode="0.000_ "/>
    <numFmt numFmtId="184" formatCode="&quot;(&quot;&quot; &quot;#,###&quot; &quot;&quot;)&quot;"/>
    <numFmt numFmtId="185" formatCode="0.0_ "/>
    <numFmt numFmtId="186" formatCode="#,##0.0;[Red]\-#,##0.0"/>
    <numFmt numFmtId="187" formatCode="_(* #,##0_);_(* \(#,##0\);_(* &quot;-&quot;_);_(@_)"/>
    <numFmt numFmtId="188" formatCode="_(* #,##0.00_);_(* \(#,##0.00\);_(* &quot;-&quot;??_);_(@_)"/>
    <numFmt numFmtId="189" formatCode="_(&quot;$&quot;* #,##0_);_(&quot;$&quot;* \(#,##0\);_(&quot;$&quot;* &quot;-&quot;_);_(@_)"/>
    <numFmt numFmtId="190" formatCode="_(&quot;$&quot;* #,##0.00_);_(&quot;$&quot;* \(#,##0.00\);_(&quot;$&quot;* &quot;-&quot;??_);_(@_)"/>
    <numFmt numFmtId="191" formatCode="0.00000_ "/>
    <numFmt numFmtId="192" formatCode="0.00000000"/>
    <numFmt numFmtId="193" formatCode="0.0000000"/>
    <numFmt numFmtId="194" formatCode="0.000000"/>
    <numFmt numFmtId="195" formatCode="0.00000"/>
    <numFmt numFmtId="196" formatCode="0.0000_ "/>
    <numFmt numFmtId="197" formatCode="0.0_);[Red]\(0.0\)"/>
    <numFmt numFmtId="198" formatCode="&quot;$&quot;#,##0_);\(&quot;$&quot;#,##0\)"/>
    <numFmt numFmtId="199" formatCode="&quot;$&quot;#,##0_);[Red]\(&quot;$&quot;#,##0\)"/>
    <numFmt numFmtId="200" formatCode="&quot;$&quot;#,##0.00_);\(&quot;$&quot;#,##0.00\)"/>
    <numFmt numFmtId="201" formatCode="&quot;$&quot;#,##0.00_);[Red]\(&quot;$&quot;#,##0.00\)"/>
    <numFmt numFmtId="202" formatCode="mmmm\ d\,\ yyyy"/>
    <numFmt numFmtId="203" formatCode="[$-411]g/&quot;標&quot;&quot;準&quot;"/>
    <numFmt numFmtId="204" formatCode="0_);[Red]\(0\)"/>
    <numFmt numFmtId="205" formatCode="#,##0_);\(#,##0\)"/>
    <numFmt numFmtId="206" formatCode="#,##0_ "/>
    <numFmt numFmtId="207" formatCode="\(#,###\)"/>
    <numFmt numFmtId="208" formatCode="0.00_);[Red]\(0.00\)"/>
    <numFmt numFmtId="209" formatCode="#,##0_);[Red]\(#,##0\)"/>
    <numFmt numFmtId="210" formatCode="&quot;Yes&quot;;&quot;Yes&quot;;&quot;No&quot;"/>
    <numFmt numFmtId="211" formatCode="&quot;True&quot;;&quot;True&quot;;&quot;False&quot;"/>
    <numFmt numFmtId="212" formatCode="&quot;On&quot;;&quot;On&quot;;&quot;Off&quot;"/>
    <numFmt numFmtId="213" formatCode="[$€-2]\ #,##0.00_);[Red]\([$€-2]\ #,##0.00\)"/>
  </numFmts>
  <fonts count="51">
    <font>
      <sz val="11"/>
      <name val="ＭＳ Ｐゴシック"/>
      <family val="3"/>
    </font>
    <font>
      <u val="single"/>
      <sz val="11"/>
      <color indexed="12"/>
      <name val="ＭＳ Ｐゴシック"/>
      <family val="3"/>
    </font>
    <font>
      <sz val="11"/>
      <color indexed="8"/>
      <name val="ＭＳ Ｐゴシック"/>
      <family val="3"/>
    </font>
    <font>
      <u val="single"/>
      <sz val="11"/>
      <color indexed="36"/>
      <name val="ＭＳ Ｐゴシック"/>
      <family val="3"/>
    </font>
    <font>
      <sz val="6"/>
      <name val="ＭＳ Ｐゴシック"/>
      <family val="3"/>
    </font>
    <font>
      <b/>
      <sz val="10"/>
      <name val="ＭＳ Ｐゴシック"/>
      <family val="3"/>
    </font>
    <font>
      <sz val="10"/>
      <name val="ＭＳ Ｐゴシック"/>
      <family val="3"/>
    </font>
    <font>
      <sz val="9"/>
      <name val="ＭＳ Ｐゴシック"/>
      <family val="3"/>
    </font>
    <font>
      <sz val="9"/>
      <color indexed="8"/>
      <name val="ＭＳ Ｐゴシック"/>
      <family val="3"/>
    </font>
    <font>
      <sz val="8"/>
      <color indexed="8"/>
      <name val="ＭＳ Ｐゴシック"/>
      <family val="3"/>
    </font>
    <font>
      <sz val="8"/>
      <name val="ＭＳ Ｐゴシック"/>
      <family val="3"/>
    </font>
    <font>
      <b/>
      <sz val="11"/>
      <name val="ＭＳ Ｐゴシック"/>
      <family val="3"/>
    </font>
    <font>
      <sz val="12"/>
      <name val="ＭＳ Ｐゴシック"/>
      <family val="3"/>
    </font>
    <font>
      <b/>
      <sz val="12"/>
      <name val="ＭＳ Ｐゴシック"/>
      <family val="3"/>
    </font>
    <font>
      <b/>
      <sz val="10"/>
      <color indexed="10"/>
      <name val="ＭＳ Ｐゴシック"/>
      <family val="3"/>
    </font>
    <font>
      <b/>
      <sz val="14"/>
      <name val="ＭＳ Ｐゴシック"/>
      <family val="3"/>
    </font>
    <font>
      <i/>
      <u val="single"/>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9" tint="0.3999499976634979"/>
        <bgColor indexed="64"/>
      </patternFill>
    </fill>
    <fill>
      <patternFill patternType="solid">
        <fgColor rgb="FFFFFF00"/>
        <bgColor indexed="64"/>
      </patternFill>
    </fill>
    <fill>
      <patternFill patternType="solid">
        <fgColor rgb="FFFFFF99"/>
        <bgColor indexed="64"/>
      </patternFill>
    </fill>
    <fill>
      <patternFill patternType="solid">
        <fgColor theme="6" tint="0.5999600291252136"/>
        <bgColor indexed="64"/>
      </patternFill>
    </fill>
    <fill>
      <patternFill patternType="solid">
        <fgColor theme="7" tint="0.5999600291252136"/>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hair"/>
      <right style="thin"/>
      <top style="thin"/>
      <bottom style="thin"/>
    </border>
    <border>
      <left style="thin"/>
      <right style="thin"/>
      <top>
        <color indexed="63"/>
      </top>
      <bottom style="hair"/>
    </border>
    <border>
      <left style="hair"/>
      <right style="thin"/>
      <top style="hair"/>
      <bottom style="hair"/>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color indexed="63"/>
      </top>
      <bottom style="thin"/>
    </border>
    <border>
      <left style="thin"/>
      <right style="thin"/>
      <top style="thin"/>
      <bottom style="hair"/>
    </border>
    <border>
      <left>
        <color indexed="63"/>
      </left>
      <right style="thin"/>
      <top>
        <color indexed="63"/>
      </top>
      <bottom style="hair"/>
    </border>
    <border>
      <left style="thin"/>
      <right style="thin"/>
      <top style="hair"/>
      <bottom style="hair"/>
    </border>
    <border>
      <left>
        <color indexed="63"/>
      </left>
      <right style="thin"/>
      <top style="hair"/>
      <bottom style="hair"/>
    </border>
    <border>
      <left style="thin"/>
      <right style="thin"/>
      <top style="hair"/>
      <bottom style="thin"/>
    </border>
    <border>
      <left>
        <color indexed="63"/>
      </left>
      <right style="thin"/>
      <top style="hair"/>
      <bottom style="thin"/>
    </border>
    <border>
      <left>
        <color indexed="63"/>
      </left>
      <right style="thin"/>
      <top style="thin"/>
      <bottom style="thin"/>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left style="thin"/>
      <right style="hair"/>
      <top style="medium"/>
      <bottom style="medium"/>
    </border>
    <border>
      <left style="hair"/>
      <right style="hair"/>
      <top style="medium"/>
      <bottom style="medium"/>
    </border>
    <border>
      <left style="hair"/>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hair"/>
      <bottom style="medium"/>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hair"/>
    </border>
    <border>
      <left style="thin"/>
      <right style="hair"/>
      <top style="medium"/>
      <bottom style="hair"/>
    </border>
    <border>
      <left style="hair"/>
      <right style="hair"/>
      <top style="medium"/>
      <bottom style="hair"/>
    </border>
    <border>
      <left style="hair"/>
      <right>
        <color indexed="63"/>
      </right>
      <top style="medium"/>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thin"/>
      <top style="thin"/>
      <bottom>
        <color indexed="63"/>
      </bottom>
    </border>
    <border>
      <left style="thin"/>
      <right style="hair"/>
      <top style="thin"/>
      <bottom style="hair"/>
    </border>
    <border>
      <left style="hair"/>
      <right style="hair"/>
      <top style="thin"/>
      <bottom style="hair"/>
    </border>
    <border>
      <left style="hair"/>
      <right style="hair"/>
      <top style="thin"/>
      <bottom>
        <color indexed="63"/>
      </bottom>
    </border>
    <border>
      <left style="hair"/>
      <right>
        <color indexed="63"/>
      </right>
      <top style="thin"/>
      <bottom>
        <color indexed="63"/>
      </bottom>
    </border>
    <border>
      <left style="thin"/>
      <right style="thin"/>
      <top>
        <color indexed="63"/>
      </top>
      <bottom style="thin"/>
    </border>
    <border>
      <left style="hair"/>
      <right>
        <color indexed="63"/>
      </right>
      <top style="thin"/>
      <bottom style="hair"/>
    </border>
    <border>
      <left style="thin"/>
      <right style="thin"/>
      <top style="thin"/>
      <bottom>
        <color indexed="63"/>
      </bottom>
    </border>
    <border>
      <left style="thin"/>
      <right>
        <color indexed="63"/>
      </right>
      <top style="thin"/>
      <bottom>
        <color indexed="63"/>
      </bottom>
    </border>
    <border>
      <left style="hair"/>
      <right style="hair"/>
      <top>
        <color indexed="63"/>
      </top>
      <bottom style="hair"/>
    </border>
    <border>
      <left style="hair"/>
      <right>
        <color indexed="63"/>
      </right>
      <top>
        <color indexed="63"/>
      </top>
      <bottom style="hair"/>
    </border>
    <border>
      <left style="thin"/>
      <right style="thin"/>
      <top>
        <color indexed="63"/>
      </top>
      <bottom style="medium"/>
    </border>
    <border>
      <left style="hair"/>
      <right style="medium"/>
      <top style="medium"/>
      <bottom style="hair"/>
    </border>
    <border>
      <left style="thin"/>
      <right style="hair"/>
      <top style="hair"/>
      <bottom style="medium"/>
    </border>
    <border>
      <left style="hair"/>
      <right style="hair"/>
      <top style="hair"/>
      <bottom style="medium"/>
    </border>
    <border>
      <left style="hair"/>
      <right>
        <color indexed="63"/>
      </right>
      <top style="hair"/>
      <bottom style="medium"/>
    </border>
    <border>
      <left style="hair"/>
      <right style="medium"/>
      <top style="hair"/>
      <bottom style="medium"/>
    </border>
    <border>
      <left>
        <color indexed="63"/>
      </left>
      <right>
        <color indexed="63"/>
      </right>
      <top>
        <color indexed="63"/>
      </top>
      <bottom style="thin"/>
    </border>
    <border>
      <left style="hair"/>
      <right style="medium"/>
      <top style="hair"/>
      <bottom style="thin"/>
    </border>
    <border>
      <left style="hair"/>
      <right style="medium"/>
      <top>
        <color indexed="63"/>
      </top>
      <bottom style="hair"/>
    </border>
    <border>
      <left>
        <color indexed="63"/>
      </left>
      <right>
        <color indexed="63"/>
      </right>
      <top style="thin"/>
      <bottom>
        <color indexed="63"/>
      </bottom>
    </border>
    <border>
      <left style="hair"/>
      <right style="medium"/>
      <top style="thin"/>
      <bottom style="hair"/>
    </border>
    <border>
      <left>
        <color indexed="63"/>
      </left>
      <right>
        <color indexed="63"/>
      </right>
      <top>
        <color indexed="63"/>
      </top>
      <bottom style="medium"/>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style="thin"/>
      <right>
        <color indexed="63"/>
      </right>
      <top style="hair"/>
      <bottom style="medium"/>
    </border>
    <border>
      <left style="medium"/>
      <right style="thin"/>
      <top>
        <color indexed="63"/>
      </top>
      <bottom>
        <color indexed="63"/>
      </bottom>
    </border>
    <border>
      <left style="thin"/>
      <right style="thin"/>
      <top style="hair"/>
      <bottom>
        <color indexed="63"/>
      </bottom>
    </border>
    <border>
      <left style="medium"/>
      <right>
        <color indexed="63"/>
      </right>
      <top style="thin"/>
      <bottom>
        <color indexed="63"/>
      </bottom>
    </border>
    <border>
      <left style="hair"/>
      <right>
        <color indexed="63"/>
      </right>
      <top style="thin"/>
      <bottom style="thin"/>
    </border>
    <border>
      <left style="hair"/>
      <right style="thin"/>
      <top style="thin"/>
      <bottom style="hair"/>
    </border>
    <border>
      <left style="hair"/>
      <right>
        <color indexed="63"/>
      </right>
      <top style="hair"/>
      <bottom style="hair"/>
    </border>
    <border>
      <left style="thin"/>
      <right style="hair"/>
      <top style="hair"/>
      <bottom>
        <color indexed="63"/>
      </bottom>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medium"/>
    </border>
    <border>
      <left style="hair"/>
      <right style="hair"/>
      <top>
        <color indexed="63"/>
      </top>
      <bottom style="medium"/>
    </border>
    <border>
      <left style="hair"/>
      <right>
        <color indexed="63"/>
      </right>
      <top>
        <color indexed="63"/>
      </top>
      <bottom style="medium"/>
    </border>
    <border>
      <left style="thin"/>
      <right>
        <color indexed="63"/>
      </right>
      <top style="medium"/>
      <bottom style="medium"/>
    </border>
    <border>
      <left style="thin"/>
      <right>
        <color indexed="63"/>
      </right>
      <top>
        <color indexed="63"/>
      </top>
      <bottom style="thin"/>
    </border>
    <border>
      <left style="hair"/>
      <right style="thin"/>
      <top>
        <color indexed="63"/>
      </top>
      <bottom style="hair"/>
    </border>
    <border>
      <left>
        <color indexed="63"/>
      </left>
      <right style="hair"/>
      <top>
        <color indexed="63"/>
      </top>
      <bottom style="hair"/>
    </border>
    <border>
      <left>
        <color indexed="63"/>
      </left>
      <right style="hair"/>
      <top style="hair"/>
      <bottom style="hair"/>
    </border>
    <border>
      <left>
        <color indexed="63"/>
      </left>
      <right>
        <color indexed="63"/>
      </right>
      <top style="medium"/>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style="hair"/>
    </border>
    <border>
      <left>
        <color indexed="63"/>
      </left>
      <right>
        <color indexed="63"/>
      </right>
      <top>
        <color indexed="63"/>
      </top>
      <bottom style="hair"/>
    </border>
    <border>
      <left>
        <color indexed="63"/>
      </left>
      <right style="hair"/>
      <top style="hair"/>
      <bottom style="thin"/>
    </border>
    <border>
      <left style="hair"/>
      <right style="thin"/>
      <top style="hair"/>
      <bottom style="thin"/>
    </border>
    <border>
      <left>
        <color indexed="63"/>
      </left>
      <right>
        <color indexed="63"/>
      </right>
      <top style="hair"/>
      <bottom>
        <color indexed="63"/>
      </bottom>
    </border>
    <border>
      <left>
        <color indexed="63"/>
      </left>
      <right>
        <color indexed="63"/>
      </right>
      <top style="hair"/>
      <bottom style="medium"/>
    </border>
    <border>
      <left>
        <color indexed="63"/>
      </left>
      <right style="medium"/>
      <top style="medium"/>
      <bottom style="medium"/>
    </border>
    <border>
      <left>
        <color indexed="63"/>
      </left>
      <right style="medium"/>
      <top style="medium"/>
      <bottom style="hair"/>
    </border>
    <border>
      <left>
        <color indexed="63"/>
      </left>
      <right style="medium"/>
      <top style="hair"/>
      <bottom style="thin"/>
    </border>
    <border>
      <left>
        <color indexed="63"/>
      </left>
      <right style="medium"/>
      <top style="thin"/>
      <bottom style="hair"/>
    </border>
    <border>
      <left>
        <color indexed="63"/>
      </left>
      <right style="medium"/>
      <top style="hair"/>
      <bottom style="hair"/>
    </border>
    <border>
      <left>
        <color indexed="63"/>
      </left>
      <right style="medium"/>
      <top style="hair"/>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hair"/>
    </border>
    <border>
      <left style="thin"/>
      <right>
        <color indexed="63"/>
      </right>
      <top>
        <color indexed="63"/>
      </top>
      <bottom style="hair"/>
    </border>
    <border>
      <left style="thin"/>
      <right style="thin"/>
      <top style="thin"/>
      <bottom style="thin"/>
    </border>
    <border>
      <left style="thin"/>
      <right style="hair"/>
      <top>
        <color indexed="63"/>
      </top>
      <bottom style="hair"/>
    </border>
    <border>
      <left>
        <color indexed="63"/>
      </left>
      <right style="medium"/>
      <top style="hair"/>
      <bottom style="medium"/>
    </border>
    <border>
      <left>
        <color indexed="63"/>
      </left>
      <right style="medium"/>
      <top>
        <color indexed="63"/>
      </top>
      <bottom style="medium"/>
    </border>
    <border>
      <left style="thin"/>
      <right style="hair"/>
      <top style="thin"/>
      <bottom style="thin"/>
    </border>
    <border>
      <left>
        <color indexed="63"/>
      </left>
      <right>
        <color indexed="63"/>
      </right>
      <top style="thin"/>
      <bottom style="thin"/>
    </border>
    <border>
      <left>
        <color indexed="63"/>
      </left>
      <right style="thin"/>
      <top style="thin"/>
      <bottom style="hair"/>
    </border>
  </borders>
  <cellStyleXfs count="8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50" fillId="31" borderId="0" applyNumberFormat="0" applyBorder="0" applyAlignment="0" applyProtection="0"/>
  </cellStyleXfs>
  <cellXfs count="459">
    <xf numFmtId="0" fontId="0" fillId="0" borderId="0" xfId="0" applyAlignment="1">
      <alignment vertical="center"/>
    </xf>
    <xf numFmtId="0" fontId="6" fillId="0" borderId="0" xfId="75" applyFont="1" applyAlignment="1">
      <alignment horizontal="center" vertical="center"/>
      <protection/>
    </xf>
    <xf numFmtId="0" fontId="6" fillId="0" borderId="0" xfId="75" applyFont="1" applyAlignment="1">
      <alignment vertical="center"/>
      <protection/>
    </xf>
    <xf numFmtId="0" fontId="6" fillId="0" borderId="0" xfId="75" applyFont="1" applyFill="1" applyAlignment="1">
      <alignment vertical="center"/>
      <protection/>
    </xf>
    <xf numFmtId="0" fontId="11" fillId="0" borderId="0" xfId="75" applyFont="1" applyAlignment="1">
      <alignment vertical="center"/>
      <protection/>
    </xf>
    <xf numFmtId="0" fontId="11" fillId="0" borderId="0" xfId="75" applyFont="1" applyAlignment="1">
      <alignment horizontal="center" vertical="center"/>
      <protection/>
    </xf>
    <xf numFmtId="0" fontId="6" fillId="32" borderId="10" xfId="75" applyFont="1" applyFill="1" applyBorder="1" applyAlignment="1">
      <alignment horizontal="center" vertical="center"/>
      <protection/>
    </xf>
    <xf numFmtId="0" fontId="6" fillId="32" borderId="11" xfId="75" applyFont="1" applyFill="1" applyBorder="1" applyAlignment="1">
      <alignment horizontal="center" vertical="center"/>
      <protection/>
    </xf>
    <xf numFmtId="0" fontId="6" fillId="0" borderId="12" xfId="75" applyFont="1" applyBorder="1" applyAlignment="1">
      <alignment horizontal="center" vertical="center"/>
      <protection/>
    </xf>
    <xf numFmtId="0" fontId="6" fillId="0" borderId="13" xfId="75" applyFont="1" applyBorder="1" applyAlignment="1">
      <alignment vertical="center"/>
      <protection/>
    </xf>
    <xf numFmtId="0" fontId="6" fillId="0" borderId="12" xfId="75" applyFont="1" applyFill="1" applyBorder="1" applyAlignment="1">
      <alignment horizontal="center" vertical="center"/>
      <protection/>
    </xf>
    <xf numFmtId="49" fontId="12" fillId="0" borderId="0" xfId="76" applyNumberFormat="1" applyFont="1" applyAlignment="1">
      <alignment vertical="center"/>
      <protection/>
    </xf>
    <xf numFmtId="49" fontId="6" fillId="0" borderId="0" xfId="76" applyNumberFormat="1" applyFont="1">
      <alignment/>
      <protection/>
    </xf>
    <xf numFmtId="49" fontId="0" fillId="0" borderId="0" xfId="76" applyNumberFormat="1" applyFont="1" applyAlignment="1">
      <alignment vertical="center"/>
      <protection/>
    </xf>
    <xf numFmtId="0" fontId="6" fillId="0" borderId="0" xfId="76" applyFont="1">
      <alignment/>
      <protection/>
    </xf>
    <xf numFmtId="0" fontId="6" fillId="0" borderId="0" xfId="76" applyFont="1" applyAlignment="1">
      <alignment horizontal="right"/>
      <protection/>
    </xf>
    <xf numFmtId="0" fontId="6" fillId="0" borderId="0" xfId="76" applyFont="1" applyAlignment="1">
      <alignment horizontal="left"/>
      <protection/>
    </xf>
    <xf numFmtId="49" fontId="6" fillId="0" borderId="14" xfId="76" applyNumberFormat="1" applyFont="1" applyFill="1" applyBorder="1" applyAlignment="1">
      <alignment horizontal="center" vertical="center" wrapText="1"/>
      <protection/>
    </xf>
    <xf numFmtId="49" fontId="6" fillId="0" borderId="15" xfId="76" applyNumberFormat="1" applyFont="1" applyFill="1" applyBorder="1" applyAlignment="1">
      <alignment horizontal="center" vertical="center" wrapText="1"/>
      <protection/>
    </xf>
    <xf numFmtId="49" fontId="6" fillId="0" borderId="16" xfId="76" applyNumberFormat="1" applyFont="1" applyFill="1" applyBorder="1" applyAlignment="1">
      <alignment horizontal="center" vertical="center" wrapText="1"/>
      <protection/>
    </xf>
    <xf numFmtId="49" fontId="6" fillId="0" borderId="17" xfId="78" applyNumberFormat="1" applyFont="1" applyBorder="1" applyAlignment="1">
      <alignment horizontal="center" vertical="center"/>
      <protection/>
    </xf>
    <xf numFmtId="205" fontId="6" fillId="0" borderId="17" xfId="78" applyNumberFormat="1" applyFont="1" applyFill="1" applyBorder="1" applyAlignment="1">
      <alignment horizontal="right" vertical="center"/>
      <protection/>
    </xf>
    <xf numFmtId="49" fontId="6" fillId="0" borderId="18" xfId="78" applyNumberFormat="1" applyFont="1" applyBorder="1" applyAlignment="1">
      <alignment horizontal="center" vertical="center"/>
      <protection/>
    </xf>
    <xf numFmtId="205" fontId="6" fillId="0" borderId="19" xfId="78" applyNumberFormat="1" applyFont="1" applyFill="1" applyBorder="1" applyAlignment="1">
      <alignment horizontal="right" vertical="center"/>
      <protection/>
    </xf>
    <xf numFmtId="49" fontId="6" fillId="0" borderId="20" xfId="78" applyNumberFormat="1" applyFont="1" applyBorder="1" applyAlignment="1">
      <alignment horizontal="center" vertical="center"/>
      <protection/>
    </xf>
    <xf numFmtId="205" fontId="6" fillId="0" borderId="21" xfId="78" applyNumberFormat="1" applyFont="1" applyFill="1" applyBorder="1" applyAlignment="1">
      <alignment horizontal="right" vertical="center"/>
      <protection/>
    </xf>
    <xf numFmtId="49" fontId="6" fillId="0" borderId="22" xfId="78" applyNumberFormat="1" applyFont="1" applyBorder="1" applyAlignment="1">
      <alignment horizontal="center" vertical="center"/>
      <protection/>
    </xf>
    <xf numFmtId="205" fontId="6" fillId="0" borderId="23" xfId="78" applyNumberFormat="1" applyFont="1" applyFill="1" applyBorder="1" applyAlignment="1">
      <alignment horizontal="right" vertical="center"/>
      <protection/>
    </xf>
    <xf numFmtId="49" fontId="6" fillId="0" borderId="24" xfId="78" applyNumberFormat="1" applyFont="1" applyBorder="1" applyAlignment="1">
      <alignment horizontal="center" vertical="center"/>
      <protection/>
    </xf>
    <xf numFmtId="0" fontId="12" fillId="0" borderId="0" xfId="76" applyFont="1">
      <alignment/>
      <protection/>
    </xf>
    <xf numFmtId="0" fontId="6" fillId="0" borderId="0" xfId="76" applyFont="1" applyAlignment="1">
      <alignment horizontal="center"/>
      <protection/>
    </xf>
    <xf numFmtId="0" fontId="6" fillId="0" borderId="0" xfId="76" applyFont="1" applyAlignment="1">
      <alignment horizontal="left" vertical="top"/>
      <protection/>
    </xf>
    <xf numFmtId="0" fontId="6" fillId="0" borderId="25" xfId="76" applyFont="1" applyBorder="1" applyAlignment="1">
      <alignment vertical="center"/>
      <protection/>
    </xf>
    <xf numFmtId="0" fontId="6" fillId="0" borderId="26" xfId="76" applyFont="1" applyBorder="1" applyAlignment="1">
      <alignment vertical="center"/>
      <protection/>
    </xf>
    <xf numFmtId="0" fontId="6" fillId="0" borderId="27" xfId="76" applyFont="1" applyBorder="1" applyAlignment="1">
      <alignment horizontal="center" vertical="center" wrapText="1"/>
      <protection/>
    </xf>
    <xf numFmtId="0" fontId="6" fillId="0" borderId="28" xfId="76" applyFont="1" applyBorder="1" applyAlignment="1">
      <alignment horizontal="center" vertical="center" wrapText="1"/>
      <protection/>
    </xf>
    <xf numFmtId="0" fontId="6" fillId="0" borderId="29" xfId="76" applyFont="1" applyBorder="1" applyAlignment="1">
      <alignment horizontal="center" vertical="center"/>
      <protection/>
    </xf>
    <xf numFmtId="0" fontId="6" fillId="0" borderId="30" xfId="76" applyFont="1" applyBorder="1" applyAlignment="1">
      <alignment horizontal="center" vertical="center"/>
      <protection/>
    </xf>
    <xf numFmtId="0" fontId="6" fillId="0" borderId="31" xfId="76" applyFont="1" applyBorder="1" applyAlignment="1">
      <alignment horizontal="center" vertical="center"/>
      <protection/>
    </xf>
    <xf numFmtId="0" fontId="6" fillId="0" borderId="32" xfId="76" applyFont="1" applyBorder="1">
      <alignment/>
      <protection/>
    </xf>
    <xf numFmtId="0" fontId="6" fillId="0" borderId="33" xfId="76" applyFont="1" applyBorder="1">
      <alignment/>
      <protection/>
    </xf>
    <xf numFmtId="0" fontId="6" fillId="0" borderId="34" xfId="76" applyFont="1" applyBorder="1" applyAlignment="1">
      <alignment/>
      <protection/>
    </xf>
    <xf numFmtId="0" fontId="6" fillId="0" borderId="33" xfId="76" applyFont="1" applyBorder="1" applyAlignment="1">
      <alignment/>
      <protection/>
    </xf>
    <xf numFmtId="0" fontId="6" fillId="0" borderId="12" xfId="76" applyFont="1" applyBorder="1">
      <alignment/>
      <protection/>
    </xf>
    <xf numFmtId="0" fontId="6" fillId="0" borderId="35" xfId="76" applyFont="1" applyBorder="1" applyAlignment="1">
      <alignment vertical="center"/>
      <protection/>
    </xf>
    <xf numFmtId="0" fontId="6" fillId="0" borderId="36" xfId="76" applyFont="1" applyBorder="1" applyAlignment="1">
      <alignment horizontal="center" wrapText="1"/>
      <protection/>
    </xf>
    <xf numFmtId="0" fontId="6" fillId="0" borderId="37" xfId="76" applyFont="1" applyBorder="1" applyAlignment="1">
      <alignment horizontal="center" wrapText="1"/>
      <protection/>
    </xf>
    <xf numFmtId="0" fontId="6" fillId="0" borderId="0" xfId="76" applyFont="1" applyBorder="1" applyAlignment="1">
      <alignment horizontal="center" wrapText="1"/>
      <protection/>
    </xf>
    <xf numFmtId="0" fontId="6" fillId="0" borderId="38" xfId="76" applyFont="1" applyBorder="1" applyAlignment="1">
      <alignment horizontal="center" wrapText="1"/>
      <protection/>
    </xf>
    <xf numFmtId="0" fontId="6" fillId="0" borderId="39" xfId="76" applyFont="1" applyBorder="1">
      <alignment/>
      <protection/>
    </xf>
    <xf numFmtId="0" fontId="6" fillId="0" borderId="40" xfId="76" applyFont="1" applyBorder="1">
      <alignment/>
      <protection/>
    </xf>
    <xf numFmtId="0" fontId="6" fillId="0" borderId="41" xfId="76" applyFont="1" applyBorder="1" applyAlignment="1">
      <alignment/>
      <protection/>
    </xf>
    <xf numFmtId="0" fontId="6" fillId="0" borderId="40" xfId="76" applyFont="1" applyBorder="1" applyAlignment="1">
      <alignment/>
      <protection/>
    </xf>
    <xf numFmtId="181" fontId="6" fillId="0" borderId="42" xfId="76" applyNumberFormat="1" applyFont="1" applyBorder="1" applyAlignment="1">
      <alignment horizontal="right"/>
      <protection/>
    </xf>
    <xf numFmtId="0" fontId="6" fillId="0" borderId="43" xfId="76" applyFont="1" applyBorder="1">
      <alignment/>
      <protection/>
    </xf>
    <xf numFmtId="0" fontId="6" fillId="0" borderId="44" xfId="76" applyFont="1" applyBorder="1">
      <alignment/>
      <protection/>
    </xf>
    <xf numFmtId="0" fontId="6" fillId="0" borderId="45" xfId="76" applyFont="1" applyBorder="1">
      <alignment/>
      <protection/>
    </xf>
    <xf numFmtId="0" fontId="6" fillId="0" borderId="46" xfId="76" applyFont="1" applyBorder="1">
      <alignment/>
      <protection/>
    </xf>
    <xf numFmtId="0" fontId="6" fillId="0" borderId="47" xfId="76" applyFont="1" applyBorder="1">
      <alignment/>
      <protection/>
    </xf>
    <xf numFmtId="0" fontId="6" fillId="0" borderId="48" xfId="76" applyFont="1" applyBorder="1" applyAlignment="1" quotePrefix="1">
      <alignment horizontal="center"/>
      <protection/>
    </xf>
    <xf numFmtId="0" fontId="6" fillId="0" borderId="49" xfId="76" applyFont="1" applyBorder="1" applyAlignment="1" quotePrefix="1">
      <alignment horizontal="center"/>
      <protection/>
    </xf>
    <xf numFmtId="182" fontId="6" fillId="0" borderId="49" xfId="76" applyNumberFormat="1" applyFont="1" applyBorder="1" applyAlignment="1">
      <alignment horizontal="center"/>
      <protection/>
    </xf>
    <xf numFmtId="182" fontId="6" fillId="0" borderId="50" xfId="76" applyNumberFormat="1" applyFont="1" applyBorder="1" applyAlignment="1">
      <alignment horizontal="center"/>
      <protection/>
    </xf>
    <xf numFmtId="182" fontId="6" fillId="0" borderId="49" xfId="76" applyNumberFormat="1" applyFont="1" applyFill="1" applyBorder="1" applyAlignment="1">
      <alignment horizontal="center"/>
      <protection/>
    </xf>
    <xf numFmtId="0" fontId="6" fillId="0" borderId="35" xfId="76" applyFont="1" applyBorder="1">
      <alignment/>
      <protection/>
    </xf>
    <xf numFmtId="0" fontId="6" fillId="0" borderId="34" xfId="76" applyFont="1" applyBorder="1">
      <alignment/>
      <protection/>
    </xf>
    <xf numFmtId="0" fontId="6" fillId="0" borderId="20" xfId="76" applyFont="1" applyBorder="1" applyAlignment="1">
      <alignment vertical="center"/>
      <protection/>
    </xf>
    <xf numFmtId="0" fontId="6" fillId="0" borderId="51" xfId="76" applyFont="1" applyBorder="1" applyAlignment="1" quotePrefix="1">
      <alignment horizontal="center" vertical="center"/>
      <protection/>
    </xf>
    <xf numFmtId="0" fontId="6" fillId="0" borderId="52" xfId="76" applyFont="1" applyBorder="1" applyAlignment="1">
      <alignment horizontal="center" vertical="center" wrapText="1"/>
      <protection/>
    </xf>
    <xf numFmtId="0" fontId="6" fillId="0" borderId="32" xfId="76" applyFont="1" applyBorder="1" applyAlignment="1">
      <alignment horizontal="center"/>
      <protection/>
    </xf>
    <xf numFmtId="0" fontId="6" fillId="0" borderId="34" xfId="76" applyFont="1" applyBorder="1" applyAlignment="1">
      <alignment horizontal="right"/>
      <protection/>
    </xf>
    <xf numFmtId="0" fontId="6" fillId="0" borderId="17" xfId="76" applyFont="1" applyBorder="1" applyAlignment="1">
      <alignment horizontal="right"/>
      <protection/>
    </xf>
    <xf numFmtId="181" fontId="6" fillId="0" borderId="22" xfId="76" applyNumberFormat="1" applyFont="1" applyBorder="1" applyAlignment="1">
      <alignment horizontal="right"/>
      <protection/>
    </xf>
    <xf numFmtId="0" fontId="6" fillId="0" borderId="53" xfId="76" applyFont="1" applyBorder="1" applyAlignment="1" quotePrefix="1">
      <alignment horizontal="center"/>
      <protection/>
    </xf>
    <xf numFmtId="184" fontId="6" fillId="0" borderId="54" xfId="49" applyNumberFormat="1" applyFont="1" applyBorder="1" applyAlignment="1">
      <alignment horizontal="center"/>
    </xf>
    <xf numFmtId="184" fontId="6" fillId="0" borderId="55" xfId="49" applyNumberFormat="1" applyFont="1" applyBorder="1" applyAlignment="1">
      <alignment horizontal="center"/>
    </xf>
    <xf numFmtId="0" fontId="6" fillId="0" borderId="56" xfId="76" applyFont="1" applyBorder="1">
      <alignment/>
      <protection/>
    </xf>
    <xf numFmtId="0" fontId="6" fillId="0" borderId="57" xfId="76" applyFont="1" applyBorder="1" applyAlignment="1" quotePrefix="1">
      <alignment horizontal="center"/>
      <protection/>
    </xf>
    <xf numFmtId="0" fontId="6" fillId="0" borderId="58" xfId="76" applyFont="1" applyBorder="1" applyAlignment="1" quotePrefix="1">
      <alignment horizontal="center"/>
      <protection/>
    </xf>
    <xf numFmtId="182" fontId="6" fillId="0" borderId="59" xfId="76" applyNumberFormat="1" applyFont="1" applyBorder="1" applyAlignment="1">
      <alignment horizontal="center"/>
      <protection/>
    </xf>
    <xf numFmtId="182" fontId="6" fillId="0" borderId="60" xfId="76" applyNumberFormat="1" applyFont="1" applyBorder="1" applyAlignment="1">
      <alignment horizontal="center"/>
      <protection/>
    </xf>
    <xf numFmtId="182" fontId="6" fillId="0" borderId="59" xfId="76" applyNumberFormat="1" applyFont="1" applyFill="1" applyBorder="1" applyAlignment="1">
      <alignment horizontal="center"/>
      <protection/>
    </xf>
    <xf numFmtId="182" fontId="6" fillId="0" borderId="60" xfId="76" applyNumberFormat="1" applyFont="1" applyFill="1" applyBorder="1" applyAlignment="1">
      <alignment horizontal="center"/>
      <protection/>
    </xf>
    <xf numFmtId="0" fontId="6" fillId="0" borderId="35" xfId="76" applyFont="1" applyBorder="1" applyAlignment="1">
      <alignment horizontal="right"/>
      <protection/>
    </xf>
    <xf numFmtId="0" fontId="6" fillId="0" borderId="61" xfId="76" applyFont="1" applyBorder="1" applyAlignment="1">
      <alignment horizontal="right"/>
      <protection/>
    </xf>
    <xf numFmtId="0" fontId="6" fillId="0" borderId="54" xfId="76" applyFont="1" applyBorder="1" applyAlignment="1" quotePrefix="1">
      <alignment horizontal="center"/>
      <protection/>
    </xf>
    <xf numFmtId="182" fontId="6" fillId="0" borderId="36" xfId="76" applyNumberFormat="1" applyFont="1" applyBorder="1" applyAlignment="1">
      <alignment horizontal="center"/>
      <protection/>
    </xf>
    <xf numFmtId="182" fontId="6" fillId="0" borderId="37" xfId="76" applyNumberFormat="1" applyFont="1" applyBorder="1" applyAlignment="1">
      <alignment horizontal="center"/>
      <protection/>
    </xf>
    <xf numFmtId="182" fontId="6" fillId="0" borderId="36" xfId="76" applyNumberFormat="1" applyFont="1" applyFill="1" applyBorder="1" applyAlignment="1">
      <alignment horizontal="center"/>
      <protection/>
    </xf>
    <xf numFmtId="182" fontId="6" fillId="0" borderId="58" xfId="76" applyNumberFormat="1" applyFont="1" applyBorder="1" applyAlignment="1">
      <alignment horizontal="center"/>
      <protection/>
    </xf>
    <xf numFmtId="182" fontId="6" fillId="0" borderId="62" xfId="76" applyNumberFormat="1" applyFont="1" applyBorder="1" applyAlignment="1">
      <alignment horizontal="center"/>
      <protection/>
    </xf>
    <xf numFmtId="183" fontId="6" fillId="0" borderId="58" xfId="76" applyNumberFormat="1" applyFont="1" applyFill="1" applyBorder="1" applyAlignment="1">
      <alignment horizontal="center"/>
      <protection/>
    </xf>
    <xf numFmtId="183" fontId="6" fillId="0" borderId="62" xfId="76" applyNumberFormat="1" applyFont="1" applyFill="1" applyBorder="1" applyAlignment="1">
      <alignment horizontal="center"/>
      <protection/>
    </xf>
    <xf numFmtId="0" fontId="6" fillId="0" borderId="61" xfId="76" applyFont="1" applyBorder="1">
      <alignment/>
      <protection/>
    </xf>
    <xf numFmtId="0" fontId="6" fillId="0" borderId="63" xfId="76" applyFont="1" applyBorder="1">
      <alignment/>
      <protection/>
    </xf>
    <xf numFmtId="0" fontId="6" fillId="0" borderId="64" xfId="76" applyFont="1" applyBorder="1">
      <alignment/>
      <protection/>
    </xf>
    <xf numFmtId="185" fontId="6" fillId="0" borderId="65" xfId="76" applyNumberFormat="1" applyFont="1" applyFill="1" applyBorder="1" applyAlignment="1">
      <alignment horizontal="center"/>
      <protection/>
    </xf>
    <xf numFmtId="185" fontId="6" fillId="0" borderId="66" xfId="76" applyNumberFormat="1" applyFont="1" applyFill="1" applyBorder="1" applyAlignment="1">
      <alignment horizontal="center"/>
      <protection/>
    </xf>
    <xf numFmtId="185" fontId="6" fillId="0" borderId="59" xfId="76" applyNumberFormat="1" applyFont="1" applyFill="1" applyBorder="1" applyAlignment="1">
      <alignment horizontal="center"/>
      <protection/>
    </xf>
    <xf numFmtId="176" fontId="6" fillId="0" borderId="36" xfId="76" applyNumberFormat="1" applyFont="1" applyFill="1" applyBorder="1" applyAlignment="1">
      <alignment horizontal="center"/>
      <protection/>
    </xf>
    <xf numFmtId="0" fontId="6" fillId="0" borderId="18" xfId="76" applyFont="1" applyBorder="1">
      <alignment/>
      <protection/>
    </xf>
    <xf numFmtId="176" fontId="6" fillId="0" borderId="58" xfId="76" applyNumberFormat="1" applyFont="1" applyFill="1" applyBorder="1" applyAlignment="1">
      <alignment horizontal="center"/>
      <protection/>
    </xf>
    <xf numFmtId="185" fontId="6" fillId="0" borderId="62" xfId="76" applyNumberFormat="1" applyFont="1" applyFill="1" applyBorder="1" applyAlignment="1">
      <alignment horizontal="center"/>
      <protection/>
    </xf>
    <xf numFmtId="0" fontId="6" fillId="0" borderId="67" xfId="76" applyFont="1" applyBorder="1">
      <alignment/>
      <protection/>
    </xf>
    <xf numFmtId="181" fontId="6" fillId="0" borderId="67" xfId="76" applyNumberFormat="1" applyFont="1" applyBorder="1" applyAlignment="1">
      <alignment horizontal="right"/>
      <protection/>
    </xf>
    <xf numFmtId="0" fontId="6" fillId="0" borderId="45" xfId="76" applyFont="1" applyBorder="1" applyAlignment="1">
      <alignment/>
      <protection/>
    </xf>
    <xf numFmtId="0" fontId="6" fillId="0" borderId="46" xfId="76" applyFont="1" applyBorder="1" applyAlignment="1">
      <alignment/>
      <protection/>
    </xf>
    <xf numFmtId="0" fontId="6" fillId="0" borderId="49" xfId="76" applyFont="1" applyBorder="1" applyAlignment="1">
      <alignment horizontal="center"/>
      <protection/>
    </xf>
    <xf numFmtId="0" fontId="6" fillId="0" borderId="50" xfId="76" applyFont="1" applyBorder="1" applyAlignment="1">
      <alignment horizontal="center"/>
      <protection/>
    </xf>
    <xf numFmtId="0" fontId="6" fillId="0" borderId="68" xfId="76" applyFont="1" applyBorder="1" applyAlignment="1">
      <alignment horizontal="center"/>
      <protection/>
    </xf>
    <xf numFmtId="0" fontId="6" fillId="0" borderId="0" xfId="76" applyFont="1" applyBorder="1">
      <alignment/>
      <protection/>
    </xf>
    <xf numFmtId="0" fontId="6" fillId="0" borderId="69" xfId="76" applyFont="1" applyBorder="1" applyAlignment="1" quotePrefix="1">
      <alignment horizontal="center"/>
      <protection/>
    </xf>
    <xf numFmtId="181" fontId="6" fillId="0" borderId="70" xfId="76" applyNumberFormat="1" applyFont="1" applyBorder="1" applyAlignment="1" quotePrefix="1">
      <alignment horizontal="center"/>
      <protection/>
    </xf>
    <xf numFmtId="184" fontId="6" fillId="0" borderId="70" xfId="49" applyNumberFormat="1" applyFont="1" applyBorder="1" applyAlignment="1">
      <alignment horizontal="center"/>
    </xf>
    <xf numFmtId="184" fontId="6" fillId="0" borderId="71" xfId="49" applyNumberFormat="1" applyFont="1" applyBorder="1" applyAlignment="1">
      <alignment horizontal="center"/>
    </xf>
    <xf numFmtId="184" fontId="6" fillId="0" borderId="72" xfId="49" applyNumberFormat="1" applyFont="1" applyBorder="1" applyAlignment="1">
      <alignment horizontal="center"/>
    </xf>
    <xf numFmtId="186" fontId="6" fillId="0" borderId="49" xfId="49" applyNumberFormat="1" applyFont="1" applyBorder="1" applyAlignment="1">
      <alignment horizontal="center"/>
    </xf>
    <xf numFmtId="186" fontId="6" fillId="0" borderId="50" xfId="49" applyNumberFormat="1" applyFont="1" applyBorder="1" applyAlignment="1">
      <alignment horizontal="center"/>
    </xf>
    <xf numFmtId="186" fontId="6" fillId="0" borderId="68" xfId="49" applyNumberFormat="1" applyFont="1" applyBorder="1" applyAlignment="1">
      <alignment horizontal="center"/>
    </xf>
    <xf numFmtId="0" fontId="6" fillId="0" borderId="73" xfId="76" applyFont="1" applyBorder="1" applyAlignment="1">
      <alignment horizontal="left" shrinkToFit="1"/>
      <protection/>
    </xf>
    <xf numFmtId="184" fontId="6" fillId="0" borderId="74" xfId="49" applyNumberFormat="1" applyFont="1" applyBorder="1" applyAlignment="1">
      <alignment horizontal="center"/>
    </xf>
    <xf numFmtId="38" fontId="6" fillId="0" borderId="65" xfId="49" applyFont="1" applyBorder="1" applyAlignment="1">
      <alignment horizontal="center"/>
    </xf>
    <xf numFmtId="38" fontId="6" fillId="0" borderId="66" xfId="49" applyFont="1" applyBorder="1" applyAlignment="1">
      <alignment horizontal="center"/>
    </xf>
    <xf numFmtId="38" fontId="6" fillId="0" borderId="75" xfId="49" applyFont="1" applyBorder="1" applyAlignment="1">
      <alignment horizontal="center"/>
    </xf>
    <xf numFmtId="0" fontId="6" fillId="0" borderId="76" xfId="76" applyFont="1" applyBorder="1" applyAlignment="1">
      <alignment/>
      <protection/>
    </xf>
    <xf numFmtId="0" fontId="6" fillId="0" borderId="0" xfId="76" applyFont="1" applyBorder="1" applyAlignment="1">
      <alignment/>
      <protection/>
    </xf>
    <xf numFmtId="0" fontId="6" fillId="0" borderId="58" xfId="76" applyFont="1" applyBorder="1" applyAlignment="1">
      <alignment horizontal="center"/>
      <protection/>
    </xf>
    <xf numFmtId="0" fontId="6" fillId="0" borderId="62" xfId="76" applyFont="1" applyBorder="1" applyAlignment="1">
      <alignment horizontal="center"/>
      <protection/>
    </xf>
    <xf numFmtId="0" fontId="6" fillId="0" borderId="77" xfId="76" applyFont="1" applyBorder="1" applyAlignment="1">
      <alignment horizontal="center"/>
      <protection/>
    </xf>
    <xf numFmtId="0" fontId="6" fillId="0" borderId="52" xfId="76" applyFont="1" applyBorder="1" applyAlignment="1" quotePrefix="1">
      <alignment horizontal="center" vertical="center"/>
      <protection/>
    </xf>
    <xf numFmtId="0" fontId="6" fillId="0" borderId="78" xfId="76" applyFont="1" applyBorder="1">
      <alignment/>
      <protection/>
    </xf>
    <xf numFmtId="0" fontId="6" fillId="0" borderId="70" xfId="76" applyFont="1" applyBorder="1" applyAlignment="1" quotePrefix="1">
      <alignment horizontal="center"/>
      <protection/>
    </xf>
    <xf numFmtId="38" fontId="6" fillId="0" borderId="44" xfId="49" applyFont="1" applyFill="1" applyBorder="1" applyAlignment="1">
      <alignment horizontal="right" vertical="center"/>
    </xf>
    <xf numFmtId="38" fontId="6" fillId="0" borderId="61" xfId="49" applyFont="1" applyFill="1" applyBorder="1" applyAlignment="1">
      <alignment horizontal="right" vertical="center"/>
    </xf>
    <xf numFmtId="38" fontId="6" fillId="0" borderId="79" xfId="49" applyFont="1" applyFill="1" applyBorder="1" applyAlignment="1">
      <alignment horizontal="right" vertical="center"/>
    </xf>
    <xf numFmtId="38" fontId="6" fillId="0" borderId="79" xfId="49" applyFont="1" applyFill="1" applyBorder="1" applyAlignment="1">
      <alignment horizontal="left" vertical="center"/>
    </xf>
    <xf numFmtId="38" fontId="6" fillId="0" borderId="80" xfId="49" applyFont="1" applyFill="1" applyBorder="1" applyAlignment="1">
      <alignment horizontal="right" vertical="center"/>
    </xf>
    <xf numFmtId="38" fontId="6" fillId="0" borderId="80" xfId="49" applyFont="1" applyFill="1" applyBorder="1" applyAlignment="1">
      <alignment horizontal="left" vertical="center"/>
    </xf>
    <xf numFmtId="38" fontId="6" fillId="0" borderId="81" xfId="49" applyFont="1" applyFill="1" applyBorder="1" applyAlignment="1">
      <alignment horizontal="right" vertical="center"/>
    </xf>
    <xf numFmtId="38" fontId="6" fillId="0" borderId="81" xfId="49" applyFont="1" applyFill="1" applyBorder="1" applyAlignment="1">
      <alignment horizontal="left" vertical="center"/>
    </xf>
    <xf numFmtId="38" fontId="6" fillId="0" borderId="63" xfId="49" applyFont="1" applyFill="1" applyBorder="1" applyAlignment="1">
      <alignment horizontal="right" vertical="center"/>
    </xf>
    <xf numFmtId="38" fontId="6" fillId="0" borderId="82" xfId="49" applyFont="1" applyFill="1" applyBorder="1" applyAlignment="1">
      <alignment horizontal="right" vertical="center"/>
    </xf>
    <xf numFmtId="38" fontId="6" fillId="0" borderId="82" xfId="49" applyFont="1" applyFill="1" applyBorder="1" applyAlignment="1">
      <alignment horizontal="left" vertical="center"/>
    </xf>
    <xf numFmtId="185" fontId="6" fillId="0" borderId="36" xfId="76" applyNumberFormat="1" applyFont="1" applyFill="1" applyBorder="1" applyAlignment="1">
      <alignment horizontal="center"/>
      <protection/>
    </xf>
    <xf numFmtId="185" fontId="6" fillId="0" borderId="58" xfId="76" applyNumberFormat="1" applyFont="1" applyFill="1" applyBorder="1" applyAlignment="1">
      <alignment horizontal="center"/>
      <protection/>
    </xf>
    <xf numFmtId="0" fontId="6" fillId="0" borderId="0" xfId="76" applyFont="1" applyBorder="1" applyAlignment="1">
      <alignment horizontal="center"/>
      <protection/>
    </xf>
    <xf numFmtId="184" fontId="6" fillId="0" borderId="0" xfId="49" applyNumberFormat="1" applyFont="1" applyBorder="1" applyAlignment="1">
      <alignment horizontal="center"/>
    </xf>
    <xf numFmtId="186" fontId="6" fillId="0" borderId="0" xfId="49" applyNumberFormat="1" applyFont="1" applyBorder="1" applyAlignment="1">
      <alignment horizontal="center"/>
    </xf>
    <xf numFmtId="38" fontId="6" fillId="0" borderId="0" xfId="49" applyFont="1" applyBorder="1" applyAlignment="1">
      <alignment horizontal="center"/>
    </xf>
    <xf numFmtId="0" fontId="13" fillId="0" borderId="0" xfId="77" applyFont="1">
      <alignment/>
      <protection/>
    </xf>
    <xf numFmtId="0" fontId="0" fillId="0" borderId="0" xfId="77" applyFont="1">
      <alignment/>
      <protection/>
    </xf>
    <xf numFmtId="0" fontId="6" fillId="0" borderId="0" xfId="77" applyFont="1">
      <alignment/>
      <protection/>
    </xf>
    <xf numFmtId="0" fontId="6" fillId="0" borderId="25" xfId="77" applyFont="1" applyBorder="1" applyAlignment="1">
      <alignment vertical="center"/>
      <protection/>
    </xf>
    <xf numFmtId="0" fontId="6" fillId="0" borderId="27" xfId="77" applyFont="1" applyBorder="1" applyAlignment="1">
      <alignment horizontal="center" vertical="center"/>
      <protection/>
    </xf>
    <xf numFmtId="0" fontId="6" fillId="0" borderId="43" xfId="77" applyFont="1" applyFill="1" applyBorder="1" applyAlignment="1">
      <alignment vertical="center"/>
      <protection/>
    </xf>
    <xf numFmtId="0" fontId="6" fillId="0" borderId="44" xfId="77" applyFont="1" applyFill="1" applyBorder="1" applyAlignment="1">
      <alignment horizontal="center" vertical="center"/>
      <protection/>
    </xf>
    <xf numFmtId="0" fontId="6" fillId="0" borderId="0" xfId="77" applyFont="1" applyFill="1" applyAlignment="1">
      <alignment vertical="center"/>
      <protection/>
    </xf>
    <xf numFmtId="0" fontId="6" fillId="0" borderId="83" xfId="77" applyFont="1" applyFill="1" applyBorder="1" applyAlignment="1">
      <alignment vertical="center"/>
      <protection/>
    </xf>
    <xf numFmtId="0" fontId="6" fillId="0" borderId="61" xfId="77" applyFont="1" applyFill="1" applyBorder="1" applyAlignment="1">
      <alignment horizontal="center" vertical="center"/>
      <protection/>
    </xf>
    <xf numFmtId="0" fontId="6" fillId="0" borderId="18" xfId="77" applyFont="1" applyFill="1" applyBorder="1" applyAlignment="1">
      <alignment horizontal="center" vertical="center"/>
      <protection/>
    </xf>
    <xf numFmtId="0" fontId="6" fillId="0" borderId="32" xfId="77" applyFont="1" applyFill="1" applyBorder="1" applyAlignment="1">
      <alignment vertical="center"/>
      <protection/>
    </xf>
    <xf numFmtId="0" fontId="6" fillId="0" borderId="20" xfId="77" applyFont="1" applyFill="1" applyBorder="1" applyAlignment="1">
      <alignment horizontal="center" vertical="center"/>
      <protection/>
    </xf>
    <xf numFmtId="0" fontId="6" fillId="0" borderId="84" xfId="77" applyFont="1" applyFill="1" applyBorder="1" applyAlignment="1">
      <alignment horizontal="center" vertical="center"/>
      <protection/>
    </xf>
    <xf numFmtId="0" fontId="6" fillId="0" borderId="85" xfId="77" applyFont="1" applyFill="1" applyBorder="1" applyAlignment="1">
      <alignment vertical="center"/>
      <protection/>
    </xf>
    <xf numFmtId="0" fontId="6" fillId="0" borderId="63" xfId="77" applyFont="1" applyFill="1" applyBorder="1" applyAlignment="1">
      <alignment horizontal="center" vertical="center"/>
      <protection/>
    </xf>
    <xf numFmtId="0" fontId="6" fillId="0" borderId="39" xfId="77" applyFont="1" applyFill="1" applyBorder="1" applyAlignment="1">
      <alignment vertical="center"/>
      <protection/>
    </xf>
    <xf numFmtId="0" fontId="6" fillId="0" borderId="42" xfId="77" applyFont="1" applyFill="1" applyBorder="1" applyAlignment="1">
      <alignment horizontal="center" vertical="center"/>
      <protection/>
    </xf>
    <xf numFmtId="38" fontId="0" fillId="0" borderId="0" xfId="77" applyNumberFormat="1" applyFont="1">
      <alignment/>
      <protection/>
    </xf>
    <xf numFmtId="0" fontId="6" fillId="32" borderId="86" xfId="75" applyFont="1" applyFill="1" applyBorder="1" applyAlignment="1">
      <alignment horizontal="center" vertical="center"/>
      <protection/>
    </xf>
    <xf numFmtId="0" fontId="6" fillId="0" borderId="57" xfId="75" applyFont="1" applyBorder="1" applyAlignment="1">
      <alignment vertical="center"/>
      <protection/>
    </xf>
    <xf numFmtId="0" fontId="6" fillId="0" borderId="62" xfId="75" applyFont="1" applyBorder="1" applyAlignment="1">
      <alignment vertical="center"/>
      <protection/>
    </xf>
    <xf numFmtId="0" fontId="6" fillId="0" borderId="87" xfId="75" applyFont="1" applyBorder="1" applyAlignment="1">
      <alignment vertical="center"/>
      <protection/>
    </xf>
    <xf numFmtId="0" fontId="6" fillId="0" borderId="51" xfId="75" applyFont="1" applyBorder="1" applyAlignment="1">
      <alignment vertical="center"/>
      <protection/>
    </xf>
    <xf numFmtId="0" fontId="6" fillId="0" borderId="88" xfId="75" applyFont="1" applyBorder="1" applyAlignment="1">
      <alignment vertical="center"/>
      <protection/>
    </xf>
    <xf numFmtId="0" fontId="6" fillId="0" borderId="84" xfId="75" applyFont="1" applyBorder="1" applyAlignment="1">
      <alignment horizontal="center" vertical="center"/>
      <protection/>
    </xf>
    <xf numFmtId="0" fontId="6" fillId="0" borderId="89" xfId="75" applyFont="1" applyBorder="1" applyAlignment="1">
      <alignment vertical="center"/>
      <protection/>
    </xf>
    <xf numFmtId="0" fontId="6" fillId="0" borderId="90" xfId="75" applyFont="1" applyBorder="1" applyAlignment="1">
      <alignment vertical="center"/>
      <protection/>
    </xf>
    <xf numFmtId="0" fontId="6" fillId="0" borderId="91" xfId="75" applyFont="1" applyBorder="1" applyAlignment="1">
      <alignment vertical="center"/>
      <protection/>
    </xf>
    <xf numFmtId="0" fontId="6" fillId="0" borderId="47" xfId="0" applyFont="1" applyFill="1" applyBorder="1" applyAlignment="1">
      <alignment vertical="center"/>
    </xf>
    <xf numFmtId="182" fontId="6" fillId="0" borderId="49" xfId="0" applyNumberFormat="1" applyFont="1" applyFill="1" applyBorder="1" applyAlignment="1">
      <alignment horizontal="center" vertical="center"/>
    </xf>
    <xf numFmtId="0" fontId="6" fillId="0" borderId="61" xfId="0" applyFont="1" applyFill="1" applyBorder="1" applyAlignment="1">
      <alignment vertical="center"/>
    </xf>
    <xf numFmtId="182" fontId="6" fillId="0" borderId="58" xfId="0" applyNumberFormat="1" applyFont="1" applyFill="1" applyBorder="1" applyAlignment="1">
      <alignment horizontal="center" vertical="center"/>
    </xf>
    <xf numFmtId="182" fontId="6" fillId="0" borderId="52" xfId="0" applyNumberFormat="1" applyFont="1" applyFill="1" applyBorder="1" applyAlignment="1">
      <alignment horizontal="center" vertical="center"/>
    </xf>
    <xf numFmtId="182" fontId="6" fillId="0" borderId="92" xfId="0" applyNumberFormat="1" applyFont="1" applyFill="1" applyBorder="1" applyAlignment="1">
      <alignment horizontal="center" vertical="center"/>
    </xf>
    <xf numFmtId="0" fontId="6" fillId="0" borderId="18" xfId="0" applyFont="1" applyFill="1" applyBorder="1" applyAlignment="1">
      <alignment vertical="center"/>
    </xf>
    <xf numFmtId="0" fontId="6" fillId="0" borderId="54" xfId="0" applyNumberFormat="1" applyFont="1" applyFill="1" applyBorder="1" applyAlignment="1">
      <alignment horizontal="center" vertical="center" wrapText="1"/>
    </xf>
    <xf numFmtId="0" fontId="6" fillId="0" borderId="48" xfId="76" applyNumberFormat="1" applyFont="1" applyBorder="1" applyAlignment="1" quotePrefix="1">
      <alignment horizontal="center"/>
      <protection/>
    </xf>
    <xf numFmtId="0" fontId="6" fillId="0" borderId="51" xfId="76" applyNumberFormat="1" applyFont="1" applyBorder="1" applyAlignment="1" quotePrefix="1">
      <alignment horizontal="center" vertical="center"/>
      <protection/>
    </xf>
    <xf numFmtId="0" fontId="6" fillId="0" borderId="52" xfId="76" applyNumberFormat="1" applyFont="1" applyBorder="1" applyAlignment="1">
      <alignment horizontal="center" vertical="center" wrapText="1"/>
      <protection/>
    </xf>
    <xf numFmtId="0" fontId="6" fillId="0" borderId="52" xfId="76" applyNumberFormat="1" applyFont="1" applyBorder="1" applyAlignment="1">
      <alignment horizontal="center" wrapText="1"/>
      <protection/>
    </xf>
    <xf numFmtId="0" fontId="6" fillId="0" borderId="88" xfId="76" applyNumberFormat="1" applyFont="1" applyBorder="1" applyAlignment="1">
      <alignment horizontal="center" wrapText="1"/>
      <protection/>
    </xf>
    <xf numFmtId="0" fontId="6" fillId="0" borderId="52" xfId="76" applyNumberFormat="1" applyFont="1" applyFill="1" applyBorder="1" applyAlignment="1">
      <alignment horizontal="center" vertical="center" wrapText="1"/>
      <protection/>
    </xf>
    <xf numFmtId="0" fontId="6" fillId="0" borderId="88" xfId="76" applyNumberFormat="1" applyFont="1" applyFill="1" applyBorder="1" applyAlignment="1">
      <alignment horizontal="center" vertical="center" wrapText="1"/>
      <protection/>
    </xf>
    <xf numFmtId="0" fontId="6" fillId="0" borderId="92" xfId="76" applyNumberFormat="1" applyFont="1" applyBorder="1" applyAlignment="1">
      <alignment horizontal="center" wrapText="1"/>
      <protection/>
    </xf>
    <xf numFmtId="0" fontId="6" fillId="0" borderId="90" xfId="76" applyNumberFormat="1" applyFont="1" applyBorder="1" applyAlignment="1">
      <alignment horizontal="center" wrapText="1"/>
      <protection/>
    </xf>
    <xf numFmtId="207" fontId="6" fillId="0" borderId="53" xfId="76" applyNumberFormat="1" applyFont="1" applyBorder="1" applyAlignment="1" quotePrefix="1">
      <alignment horizontal="center"/>
      <protection/>
    </xf>
    <xf numFmtId="207" fontId="6" fillId="0" borderId="54" xfId="76" applyNumberFormat="1" applyFont="1" applyBorder="1" applyAlignment="1" quotePrefix="1">
      <alignment horizontal="center"/>
      <protection/>
    </xf>
    <xf numFmtId="207" fontId="6" fillId="0" borderId="54" xfId="49" applyNumberFormat="1" applyFont="1" applyBorder="1" applyAlignment="1">
      <alignment horizontal="center"/>
    </xf>
    <xf numFmtId="207" fontId="6" fillId="0" borderId="55" xfId="49" applyNumberFormat="1" applyFont="1" applyBorder="1" applyAlignment="1">
      <alignment horizontal="center"/>
    </xf>
    <xf numFmtId="207" fontId="6" fillId="0" borderId="54" xfId="49" applyNumberFormat="1" applyFont="1" applyFill="1" applyBorder="1" applyAlignment="1">
      <alignment horizontal="center"/>
    </xf>
    <xf numFmtId="207" fontId="6" fillId="0" borderId="55" xfId="49" applyNumberFormat="1" applyFont="1" applyFill="1" applyBorder="1" applyAlignment="1">
      <alignment horizontal="center"/>
    </xf>
    <xf numFmtId="207" fontId="6" fillId="0" borderId="54" xfId="76" applyNumberFormat="1" applyFont="1" applyBorder="1" applyAlignment="1">
      <alignment horizontal="center"/>
      <protection/>
    </xf>
    <xf numFmtId="207" fontId="6" fillId="0" borderId="55" xfId="76" applyNumberFormat="1" applyFont="1" applyBorder="1" applyAlignment="1">
      <alignment horizontal="center"/>
      <protection/>
    </xf>
    <xf numFmtId="207" fontId="6" fillId="0" borderId="54" xfId="76" applyNumberFormat="1" applyFont="1" applyFill="1" applyBorder="1" applyAlignment="1">
      <alignment horizontal="center"/>
      <protection/>
    </xf>
    <xf numFmtId="207" fontId="6" fillId="0" borderId="55" xfId="76" applyNumberFormat="1" applyFont="1" applyFill="1" applyBorder="1" applyAlignment="1">
      <alignment horizontal="center"/>
      <protection/>
    </xf>
    <xf numFmtId="207" fontId="6" fillId="0" borderId="92" xfId="49" applyNumberFormat="1" applyFont="1" applyBorder="1" applyAlignment="1">
      <alignment/>
    </xf>
    <xf numFmtId="207" fontId="6" fillId="0" borderId="90" xfId="49" applyNumberFormat="1" applyFont="1" applyBorder="1" applyAlignment="1">
      <alignment/>
    </xf>
    <xf numFmtId="207" fontId="6" fillId="0" borderId="36" xfId="76" applyNumberFormat="1" applyFont="1" applyBorder="1" applyAlignment="1">
      <alignment horizontal="center"/>
      <protection/>
    </xf>
    <xf numFmtId="207" fontId="6" fillId="0" borderId="37" xfId="76" applyNumberFormat="1" applyFont="1" applyBorder="1" applyAlignment="1">
      <alignment horizontal="center"/>
      <protection/>
    </xf>
    <xf numFmtId="207" fontId="6" fillId="0" borderId="93" xfId="76" applyNumberFormat="1" applyFont="1" applyBorder="1" applyAlignment="1" quotePrefix="1">
      <alignment horizontal="center"/>
      <protection/>
    </xf>
    <xf numFmtId="207" fontId="6" fillId="0" borderId="94" xfId="76" applyNumberFormat="1" applyFont="1" applyBorder="1" applyAlignment="1" quotePrefix="1">
      <alignment horizontal="center"/>
      <protection/>
    </xf>
    <xf numFmtId="207" fontId="6" fillId="0" borderId="94" xfId="76" applyNumberFormat="1" applyFont="1" applyBorder="1" applyAlignment="1">
      <alignment horizontal="center"/>
      <protection/>
    </xf>
    <xf numFmtId="207" fontId="6" fillId="0" borderId="95" xfId="76" applyNumberFormat="1" applyFont="1" applyBorder="1" applyAlignment="1">
      <alignment horizontal="center"/>
      <protection/>
    </xf>
    <xf numFmtId="207" fontId="6" fillId="0" borderId="94" xfId="76" applyNumberFormat="1" applyFont="1" applyFill="1" applyBorder="1" applyAlignment="1">
      <alignment horizontal="center"/>
      <protection/>
    </xf>
    <xf numFmtId="207" fontId="6" fillId="0" borderId="95" xfId="76" applyNumberFormat="1" applyFont="1" applyFill="1" applyBorder="1" applyAlignment="1">
      <alignment horizontal="center"/>
      <protection/>
    </xf>
    <xf numFmtId="182" fontId="6" fillId="0" borderId="49" xfId="76" applyNumberFormat="1" applyFont="1" applyBorder="1" applyAlignment="1" quotePrefix="1">
      <alignment horizontal="center"/>
      <protection/>
    </xf>
    <xf numFmtId="182" fontId="6" fillId="0" borderId="50" xfId="76" applyNumberFormat="1" applyFont="1" applyFill="1" applyBorder="1" applyAlignment="1">
      <alignment horizontal="center"/>
      <protection/>
    </xf>
    <xf numFmtId="182" fontId="6" fillId="0" borderId="57" xfId="76" applyNumberFormat="1" applyFont="1" applyBorder="1" applyAlignment="1" quotePrefix="1">
      <alignment horizontal="center"/>
      <protection/>
    </xf>
    <xf numFmtId="182" fontId="6" fillId="0" borderId="58" xfId="76" applyNumberFormat="1" applyFont="1" applyBorder="1" applyAlignment="1" quotePrefix="1">
      <alignment horizontal="center"/>
      <protection/>
    </xf>
    <xf numFmtId="182" fontId="6" fillId="0" borderId="37" xfId="76" applyNumberFormat="1" applyFont="1" applyFill="1" applyBorder="1" applyAlignment="1">
      <alignment horizontal="center"/>
      <protection/>
    </xf>
    <xf numFmtId="185" fontId="6" fillId="0" borderId="57" xfId="76" applyNumberFormat="1" applyFont="1" applyBorder="1" applyAlignment="1" quotePrefix="1">
      <alignment horizontal="center"/>
      <protection/>
    </xf>
    <xf numFmtId="185" fontId="6" fillId="0" borderId="58" xfId="76" applyNumberFormat="1" applyFont="1" applyBorder="1" applyAlignment="1" quotePrefix="1">
      <alignment horizontal="center"/>
      <protection/>
    </xf>
    <xf numFmtId="185" fontId="6" fillId="0" borderId="65" xfId="76" applyNumberFormat="1" applyFont="1" applyBorder="1" applyAlignment="1">
      <alignment horizontal="center"/>
      <protection/>
    </xf>
    <xf numFmtId="185" fontId="6" fillId="0" borderId="66" xfId="76" applyNumberFormat="1" applyFont="1" applyBorder="1" applyAlignment="1">
      <alignment horizontal="center"/>
      <protection/>
    </xf>
    <xf numFmtId="185" fontId="6" fillId="0" borderId="58" xfId="76" applyNumberFormat="1" applyFont="1" applyBorder="1" applyAlignment="1">
      <alignment horizontal="center"/>
      <protection/>
    </xf>
    <xf numFmtId="185" fontId="6" fillId="0" borderId="62" xfId="76" applyNumberFormat="1" applyFont="1" applyBorder="1" applyAlignment="1">
      <alignment horizontal="center"/>
      <protection/>
    </xf>
    <xf numFmtId="185" fontId="6" fillId="0" borderId="60" xfId="76" applyNumberFormat="1" applyFont="1" applyFill="1" applyBorder="1" applyAlignment="1">
      <alignment horizontal="center"/>
      <protection/>
    </xf>
    <xf numFmtId="185" fontId="6" fillId="0" borderId="37" xfId="76" applyNumberFormat="1" applyFont="1" applyFill="1" applyBorder="1" applyAlignment="1">
      <alignment horizontal="center"/>
      <protection/>
    </xf>
    <xf numFmtId="176" fontId="6" fillId="0" borderId="65" xfId="76" applyNumberFormat="1" applyFont="1" applyBorder="1" applyAlignment="1">
      <alignment horizontal="center"/>
      <protection/>
    </xf>
    <xf numFmtId="176" fontId="6" fillId="0" borderId="66" xfId="76" applyNumberFormat="1" applyFont="1" applyBorder="1" applyAlignment="1">
      <alignment horizontal="center"/>
      <protection/>
    </xf>
    <xf numFmtId="176" fontId="6" fillId="0" borderId="58" xfId="76" applyNumberFormat="1" applyFont="1" applyBorder="1" applyAlignment="1">
      <alignment horizontal="center"/>
      <protection/>
    </xf>
    <xf numFmtId="176" fontId="6" fillId="0" borderId="62" xfId="76" applyNumberFormat="1" applyFont="1" applyBorder="1" applyAlignment="1">
      <alignment horizontal="center"/>
      <protection/>
    </xf>
    <xf numFmtId="0" fontId="6" fillId="0" borderId="96" xfId="0" applyFont="1" applyBorder="1" applyAlignment="1">
      <alignment horizontal="center" vertical="center"/>
    </xf>
    <xf numFmtId="0" fontId="6" fillId="0" borderId="28" xfId="0" applyFont="1" applyBorder="1" applyAlignment="1">
      <alignment horizontal="center" wrapText="1"/>
    </xf>
    <xf numFmtId="0" fontId="6" fillId="0" borderId="29" xfId="0" applyFont="1" applyBorder="1" applyAlignment="1">
      <alignment horizontal="center"/>
    </xf>
    <xf numFmtId="0" fontId="6" fillId="0" borderId="30" xfId="0" applyFont="1" applyBorder="1" applyAlignment="1">
      <alignment horizontal="center"/>
    </xf>
    <xf numFmtId="0" fontId="6" fillId="0" borderId="53" xfId="49" applyNumberFormat="1" applyFont="1" applyFill="1" applyBorder="1" applyAlignment="1" quotePrefix="1">
      <alignment horizontal="center" vertical="center"/>
    </xf>
    <xf numFmtId="0" fontId="6" fillId="0" borderId="54" xfId="49" applyNumberFormat="1" applyFont="1" applyFill="1" applyBorder="1" applyAlignment="1" quotePrefix="1">
      <alignment horizontal="center" vertical="center"/>
    </xf>
    <xf numFmtId="182" fontId="6" fillId="0" borderId="48" xfId="49" applyNumberFormat="1" applyFont="1" applyFill="1" applyBorder="1" applyAlignment="1" quotePrefix="1">
      <alignment horizontal="center" vertical="center"/>
    </xf>
    <xf numFmtId="182" fontId="6" fillId="0" borderId="49" xfId="49" applyNumberFormat="1" applyFont="1" applyFill="1" applyBorder="1" applyAlignment="1" quotePrefix="1">
      <alignment horizontal="center" vertical="center"/>
    </xf>
    <xf numFmtId="182" fontId="6" fillId="0" borderId="57" xfId="49" applyNumberFormat="1" applyFont="1" applyFill="1" applyBorder="1" applyAlignment="1" quotePrefix="1">
      <alignment horizontal="center" vertical="center"/>
    </xf>
    <xf numFmtId="182" fontId="6" fillId="0" borderId="58" xfId="49" applyNumberFormat="1" applyFont="1" applyFill="1" applyBorder="1" applyAlignment="1" quotePrefix="1">
      <alignment horizontal="center" vertical="center"/>
    </xf>
    <xf numFmtId="182" fontId="6" fillId="0" borderId="51" xfId="49" applyNumberFormat="1" applyFont="1" applyFill="1" applyBorder="1" applyAlignment="1" quotePrefix="1">
      <alignment horizontal="center" vertical="center"/>
    </xf>
    <xf numFmtId="182" fontId="6" fillId="0" borderId="52" xfId="49" applyNumberFormat="1" applyFont="1" applyFill="1" applyBorder="1" applyAlignment="1" quotePrefix="1">
      <alignment horizontal="center" vertical="center"/>
    </xf>
    <xf numFmtId="182" fontId="6" fillId="0" borderId="89" xfId="49" applyNumberFormat="1" applyFont="1" applyFill="1" applyBorder="1" applyAlignment="1" quotePrefix="1">
      <alignment horizontal="center" vertical="center"/>
    </xf>
    <xf numFmtId="182" fontId="6" fillId="0" borderId="92" xfId="49" applyNumberFormat="1" applyFont="1" applyFill="1" applyBorder="1" applyAlignment="1" quotePrefix="1">
      <alignment horizontal="center" vertical="center"/>
    </xf>
    <xf numFmtId="183" fontId="6" fillId="0" borderId="92" xfId="0" applyNumberFormat="1" applyFont="1" applyFill="1" applyBorder="1" applyAlignment="1">
      <alignment horizontal="center" vertical="center"/>
    </xf>
    <xf numFmtId="176" fontId="6" fillId="0" borderId="57" xfId="49" applyNumberFormat="1" applyFont="1" applyFill="1" applyBorder="1" applyAlignment="1" quotePrefix="1">
      <alignment horizontal="center" vertical="center"/>
    </xf>
    <xf numFmtId="176" fontId="6" fillId="0" borderId="58" xfId="49" applyNumberFormat="1" applyFont="1" applyFill="1" applyBorder="1" applyAlignment="1" quotePrefix="1">
      <alignment horizontal="center" vertical="center"/>
    </xf>
    <xf numFmtId="176" fontId="6" fillId="0" borderId="59" xfId="0" applyNumberFormat="1" applyFont="1" applyFill="1" applyBorder="1" applyAlignment="1">
      <alignment horizontal="center" vertical="center"/>
    </xf>
    <xf numFmtId="176" fontId="6" fillId="0" borderId="58" xfId="0" applyNumberFormat="1" applyFont="1" applyFill="1" applyBorder="1" applyAlignment="1">
      <alignment horizontal="center" vertical="center"/>
    </xf>
    <xf numFmtId="176" fontId="6" fillId="0" borderId="51" xfId="49" applyNumberFormat="1" applyFont="1" applyFill="1" applyBorder="1" applyAlignment="1" quotePrefix="1">
      <alignment horizontal="center" vertical="center"/>
    </xf>
    <xf numFmtId="176" fontId="6" fillId="0" borderId="52" xfId="49" applyNumberFormat="1" applyFont="1" applyFill="1" applyBorder="1" applyAlignment="1" quotePrefix="1">
      <alignment horizontal="center" vertical="center"/>
    </xf>
    <xf numFmtId="176" fontId="6" fillId="0" borderId="52" xfId="0" applyNumberFormat="1" applyFont="1" applyFill="1" applyBorder="1" applyAlignment="1">
      <alignment horizontal="center" vertical="center"/>
    </xf>
    <xf numFmtId="176" fontId="6" fillId="0" borderId="69" xfId="49" applyNumberFormat="1" applyFont="1" applyFill="1" applyBorder="1" applyAlignment="1" quotePrefix="1">
      <alignment horizontal="center" vertical="center"/>
    </xf>
    <xf numFmtId="176" fontId="6" fillId="0" borderId="70" xfId="49" applyNumberFormat="1" applyFont="1" applyFill="1" applyBorder="1" applyAlignment="1" quotePrefix="1">
      <alignment horizontal="center" vertical="center"/>
    </xf>
    <xf numFmtId="176" fontId="6" fillId="0" borderId="70" xfId="0" applyNumberFormat="1" applyFont="1" applyFill="1" applyBorder="1" applyAlignment="1">
      <alignment horizontal="center" vertical="center"/>
    </xf>
    <xf numFmtId="185" fontId="6" fillId="0" borderId="58" xfId="0" applyNumberFormat="1" applyFont="1" applyFill="1" applyBorder="1" applyAlignment="1">
      <alignment horizontal="center" vertical="center"/>
    </xf>
    <xf numFmtId="0" fontId="8" fillId="0" borderId="20" xfId="75" applyFont="1" applyFill="1" applyBorder="1" applyAlignment="1">
      <alignment horizontal="left" vertical="center" wrapText="1"/>
      <protection/>
    </xf>
    <xf numFmtId="0" fontId="9" fillId="0" borderId="20" xfId="75" applyFont="1" applyFill="1" applyBorder="1" applyAlignment="1">
      <alignment vertical="center" wrapText="1"/>
      <protection/>
    </xf>
    <xf numFmtId="0" fontId="8" fillId="0" borderId="52" xfId="75" applyNumberFormat="1" applyFont="1" applyFill="1" applyBorder="1" applyAlignment="1">
      <alignment horizontal="right" vertical="center" wrapText="1"/>
      <protection/>
    </xf>
    <xf numFmtId="0" fontId="0" fillId="0" borderId="0" xfId="0" applyFont="1" applyAlignment="1">
      <alignment vertical="center"/>
    </xf>
    <xf numFmtId="0" fontId="6" fillId="0" borderId="0" xfId="0" applyFont="1" applyAlignment="1">
      <alignment vertical="center"/>
    </xf>
    <xf numFmtId="0" fontId="6" fillId="0" borderId="0" xfId="0" applyFont="1" applyAlignment="1">
      <alignment vertical="top"/>
    </xf>
    <xf numFmtId="0" fontId="6" fillId="0" borderId="0" xfId="75" applyFont="1" applyAlignment="1">
      <alignment vertical="center" wrapText="1"/>
      <protection/>
    </xf>
    <xf numFmtId="0" fontId="7" fillId="0" borderId="0" xfId="75" applyFont="1" applyAlignment="1">
      <alignment horizontal="center" vertical="center"/>
      <protection/>
    </xf>
    <xf numFmtId="0" fontId="7" fillId="32" borderId="97" xfId="75" applyFont="1" applyFill="1" applyBorder="1" applyAlignment="1">
      <alignment horizontal="center" vertical="center" wrapText="1"/>
      <protection/>
    </xf>
    <xf numFmtId="0" fontId="7" fillId="32" borderId="55" xfId="75" applyFont="1" applyFill="1" applyBorder="1" applyAlignment="1">
      <alignment horizontal="center" vertical="center" wrapText="1"/>
      <protection/>
    </xf>
    <xf numFmtId="0" fontId="7" fillId="32" borderId="54" xfId="75" applyFont="1" applyFill="1" applyBorder="1" applyAlignment="1">
      <alignment horizontal="center" vertical="center" wrapText="1"/>
      <protection/>
    </xf>
    <xf numFmtId="0" fontId="7" fillId="32" borderId="17" xfId="75" applyFont="1" applyFill="1" applyBorder="1" applyAlignment="1">
      <alignment horizontal="center" vertical="center" wrapText="1"/>
      <protection/>
    </xf>
    <xf numFmtId="49" fontId="6" fillId="0" borderId="0" xfId="75" applyNumberFormat="1" applyFont="1" applyAlignment="1">
      <alignment horizontal="center" vertical="center"/>
      <protection/>
    </xf>
    <xf numFmtId="49" fontId="6" fillId="0" borderId="0" xfId="75" applyNumberFormat="1" applyFont="1" applyAlignment="1">
      <alignment vertical="center"/>
      <protection/>
    </xf>
    <xf numFmtId="0" fontId="10" fillId="0" borderId="0" xfId="75" applyFont="1" applyAlignment="1">
      <alignment vertical="center" wrapText="1"/>
      <protection/>
    </xf>
    <xf numFmtId="49" fontId="6" fillId="0" borderId="0" xfId="76" applyNumberFormat="1" applyFont="1" applyAlignment="1">
      <alignment horizontal="center"/>
      <protection/>
    </xf>
    <xf numFmtId="0" fontId="8" fillId="0" borderId="51" xfId="75" applyNumberFormat="1" applyFont="1" applyFill="1" applyBorder="1" applyAlignment="1">
      <alignment horizontal="right" vertical="center" wrapText="1"/>
      <protection/>
    </xf>
    <xf numFmtId="0" fontId="14" fillId="0" borderId="0" xfId="75" applyFont="1" applyAlignment="1">
      <alignment vertical="center"/>
      <protection/>
    </xf>
    <xf numFmtId="0" fontId="6" fillId="0" borderId="16" xfId="78" applyNumberFormat="1" applyFont="1" applyFill="1" applyBorder="1" applyAlignment="1">
      <alignment horizontal="right" vertical="center"/>
      <protection/>
    </xf>
    <xf numFmtId="0" fontId="6" fillId="0" borderId="98" xfId="78" applyNumberFormat="1" applyFont="1" applyFill="1" applyBorder="1" applyAlignment="1">
      <alignment horizontal="right" vertical="center"/>
      <protection/>
    </xf>
    <xf numFmtId="0" fontId="6" fillId="0" borderId="52" xfId="78" applyNumberFormat="1" applyFont="1" applyFill="1" applyBorder="1" applyAlignment="1">
      <alignment horizontal="right" vertical="center"/>
      <protection/>
    </xf>
    <xf numFmtId="0" fontId="6" fillId="0" borderId="13" xfId="78" applyNumberFormat="1" applyFont="1" applyFill="1" applyBorder="1" applyAlignment="1">
      <alignment horizontal="right" vertical="center"/>
      <protection/>
    </xf>
    <xf numFmtId="178" fontId="6" fillId="0" borderId="15" xfId="78" applyNumberFormat="1" applyFont="1" applyFill="1" applyBorder="1" applyAlignment="1">
      <alignment horizontal="right" vertical="center"/>
      <protection/>
    </xf>
    <xf numFmtId="178" fontId="6" fillId="0" borderId="65" xfId="78" applyNumberFormat="1" applyFont="1" applyFill="1" applyBorder="1" applyAlignment="1">
      <alignment horizontal="right" vertical="center"/>
      <protection/>
    </xf>
    <xf numFmtId="2" fontId="6" fillId="0" borderId="14" xfId="78" applyNumberFormat="1" applyFont="1" applyFill="1" applyBorder="1" applyAlignment="1">
      <alignment horizontal="right" vertical="center"/>
      <protection/>
    </xf>
    <xf numFmtId="2" fontId="6" fillId="0" borderId="99" xfId="78" applyNumberFormat="1" applyFont="1" applyFill="1" applyBorder="1" applyAlignment="1">
      <alignment horizontal="right" vertical="center"/>
      <protection/>
    </xf>
    <xf numFmtId="2" fontId="6" fillId="0" borderId="100" xfId="78" applyNumberFormat="1" applyFont="1" applyFill="1" applyBorder="1" applyAlignment="1">
      <alignment horizontal="right" vertical="center"/>
      <protection/>
    </xf>
    <xf numFmtId="0" fontId="6" fillId="0" borderId="12" xfId="75" applyNumberFormat="1" applyFont="1" applyBorder="1" applyAlignment="1">
      <alignment horizontal="center" vertical="center"/>
      <protection/>
    </xf>
    <xf numFmtId="0" fontId="6" fillId="0" borderId="20" xfId="75" applyNumberFormat="1" applyFont="1" applyBorder="1" applyAlignment="1">
      <alignment horizontal="center" vertical="center"/>
      <protection/>
    </xf>
    <xf numFmtId="0" fontId="6" fillId="0" borderId="20" xfId="75" applyNumberFormat="1" applyFont="1" applyFill="1" applyBorder="1" applyAlignment="1">
      <alignment horizontal="center" vertical="center"/>
      <protection/>
    </xf>
    <xf numFmtId="0" fontId="6" fillId="0" borderId="84" xfId="75" applyNumberFormat="1" applyFont="1" applyBorder="1" applyAlignment="1">
      <alignment horizontal="center" vertical="center"/>
      <protection/>
    </xf>
    <xf numFmtId="182" fontId="6" fillId="0" borderId="101" xfId="76" applyNumberFormat="1" applyFont="1" applyFill="1" applyBorder="1" applyAlignment="1">
      <alignment horizontal="center"/>
      <protection/>
    </xf>
    <xf numFmtId="0" fontId="6" fillId="0" borderId="102" xfId="76" applyNumberFormat="1" applyFont="1" applyFill="1" applyBorder="1" applyAlignment="1">
      <alignment horizontal="center" vertical="center" wrapText="1"/>
      <protection/>
    </xf>
    <xf numFmtId="207" fontId="6" fillId="0" borderId="103" xfId="49" applyNumberFormat="1" applyFont="1" applyFill="1" applyBorder="1" applyAlignment="1">
      <alignment horizontal="center"/>
    </xf>
    <xf numFmtId="182" fontId="6" fillId="0" borderId="76" xfId="76" applyNumberFormat="1" applyFont="1" applyFill="1" applyBorder="1" applyAlignment="1">
      <alignment horizontal="center"/>
      <protection/>
    </xf>
    <xf numFmtId="207" fontId="6" fillId="0" borderId="103" xfId="76" applyNumberFormat="1" applyFont="1" applyFill="1" applyBorder="1" applyAlignment="1">
      <alignment horizontal="center"/>
      <protection/>
    </xf>
    <xf numFmtId="182" fontId="6" fillId="0" borderId="0" xfId="76" applyNumberFormat="1" applyFont="1" applyFill="1" applyBorder="1" applyAlignment="1">
      <alignment horizontal="center"/>
      <protection/>
    </xf>
    <xf numFmtId="183" fontId="6" fillId="0" borderId="104" xfId="76" applyNumberFormat="1" applyFont="1" applyFill="1" applyBorder="1" applyAlignment="1">
      <alignment horizontal="center"/>
      <protection/>
    </xf>
    <xf numFmtId="185" fontId="6" fillId="0" borderId="105" xfId="76" applyNumberFormat="1" applyFont="1" applyFill="1" applyBorder="1" applyAlignment="1">
      <alignment horizontal="center"/>
      <protection/>
    </xf>
    <xf numFmtId="185" fontId="6" fillId="0" borderId="76" xfId="76" applyNumberFormat="1" applyFont="1" applyFill="1" applyBorder="1" applyAlignment="1">
      <alignment horizontal="center"/>
      <protection/>
    </xf>
    <xf numFmtId="176" fontId="6" fillId="0" borderId="104" xfId="76" applyNumberFormat="1" applyFont="1" applyFill="1" applyBorder="1" applyAlignment="1">
      <alignment horizontal="center"/>
      <protection/>
    </xf>
    <xf numFmtId="207" fontId="6" fillId="0" borderId="78" xfId="76" applyNumberFormat="1" applyFont="1" applyFill="1" applyBorder="1" applyAlignment="1">
      <alignment horizontal="center"/>
      <protection/>
    </xf>
    <xf numFmtId="178" fontId="6" fillId="0" borderId="106" xfId="78" applyNumberFormat="1" applyFont="1" applyFill="1" applyBorder="1" applyAlignment="1">
      <alignment horizontal="right" vertical="center"/>
      <protection/>
    </xf>
    <xf numFmtId="0" fontId="6" fillId="0" borderId="54" xfId="78" applyNumberFormat="1" applyFont="1" applyFill="1" applyBorder="1" applyAlignment="1">
      <alignment horizontal="right" vertical="center"/>
      <protection/>
    </xf>
    <xf numFmtId="0" fontId="6" fillId="0" borderId="107" xfId="78" applyNumberFormat="1" applyFont="1" applyFill="1" applyBorder="1" applyAlignment="1">
      <alignment horizontal="right" vertical="center"/>
      <protection/>
    </xf>
    <xf numFmtId="179" fontId="6" fillId="0" borderId="14" xfId="78" applyNumberFormat="1" applyFont="1" applyFill="1" applyBorder="1" applyAlignment="1">
      <alignment horizontal="right" vertical="center"/>
      <protection/>
    </xf>
    <xf numFmtId="179" fontId="6" fillId="0" borderId="99" xfId="78" applyNumberFormat="1" applyFont="1" applyFill="1" applyBorder="1" applyAlignment="1">
      <alignment horizontal="right" vertical="center"/>
      <protection/>
    </xf>
    <xf numFmtId="179" fontId="6" fillId="0" borderId="100" xfId="78" applyNumberFormat="1" applyFont="1" applyFill="1" applyBorder="1" applyAlignment="1">
      <alignment horizontal="right" vertical="center"/>
      <protection/>
    </xf>
    <xf numFmtId="179" fontId="6" fillId="0" borderId="106" xfId="78" applyNumberFormat="1" applyFont="1" applyFill="1" applyBorder="1" applyAlignment="1">
      <alignment horizontal="right" vertical="center"/>
      <protection/>
    </xf>
    <xf numFmtId="2" fontId="6" fillId="0" borderId="52" xfId="78" applyNumberFormat="1" applyFont="1" applyFill="1" applyBorder="1" applyAlignment="1">
      <alignment horizontal="right" vertical="center"/>
      <protection/>
    </xf>
    <xf numFmtId="0" fontId="6" fillId="0" borderId="31" xfId="0" applyFont="1" applyBorder="1" applyAlignment="1">
      <alignment horizontal="center"/>
    </xf>
    <xf numFmtId="182" fontId="6" fillId="0" borderId="101" xfId="0" applyNumberFormat="1" applyFont="1" applyFill="1" applyBorder="1" applyAlignment="1">
      <alignment horizontal="center" vertical="center"/>
    </xf>
    <xf numFmtId="0" fontId="6" fillId="0" borderId="103" xfId="0" applyNumberFormat="1" applyFont="1" applyFill="1" applyBorder="1" applyAlignment="1">
      <alignment horizontal="center" vertical="center" wrapText="1"/>
    </xf>
    <xf numFmtId="182" fontId="6" fillId="0" borderId="104" xfId="0" applyNumberFormat="1" applyFont="1" applyFill="1" applyBorder="1" applyAlignment="1">
      <alignment horizontal="center" vertical="center"/>
    </xf>
    <xf numFmtId="182" fontId="6" fillId="0" borderId="102" xfId="0" applyNumberFormat="1" applyFont="1" applyFill="1" applyBorder="1" applyAlignment="1">
      <alignment horizontal="center" vertical="center"/>
    </xf>
    <xf numFmtId="183" fontId="6" fillId="0" borderId="108" xfId="0" applyNumberFormat="1" applyFont="1" applyFill="1" applyBorder="1" applyAlignment="1">
      <alignment horizontal="center" vertical="center"/>
    </xf>
    <xf numFmtId="185" fontId="6" fillId="0" borderId="104" xfId="0" applyNumberFormat="1" applyFont="1" applyFill="1" applyBorder="1" applyAlignment="1">
      <alignment horizontal="center" vertical="center"/>
    </xf>
    <xf numFmtId="176" fontId="6" fillId="0" borderId="102" xfId="0" applyNumberFormat="1" applyFont="1" applyFill="1" applyBorder="1" applyAlignment="1">
      <alignment horizontal="center" vertical="center"/>
    </xf>
    <xf numFmtId="176" fontId="6" fillId="0" borderId="109" xfId="0" applyNumberFormat="1" applyFont="1" applyFill="1" applyBorder="1" applyAlignment="1">
      <alignment horizontal="center" vertical="center"/>
    </xf>
    <xf numFmtId="0" fontId="8" fillId="0" borderId="84" xfId="75" applyFont="1" applyFill="1" applyBorder="1" applyAlignment="1">
      <alignment horizontal="left" vertical="center" wrapText="1"/>
      <protection/>
    </xf>
    <xf numFmtId="0" fontId="8" fillId="0" borderId="0" xfId="75" applyFont="1" applyFill="1" applyBorder="1" applyAlignment="1">
      <alignment horizontal="left" vertical="center" wrapText="1"/>
      <protection/>
    </xf>
    <xf numFmtId="0" fontId="8" fillId="0" borderId="0" xfId="75" applyNumberFormat="1" applyFont="1" applyFill="1" applyBorder="1" applyAlignment="1">
      <alignment horizontal="right" vertical="center" wrapText="1"/>
      <protection/>
    </xf>
    <xf numFmtId="178" fontId="8" fillId="0" borderId="0" xfId="75" applyNumberFormat="1" applyFont="1" applyFill="1" applyBorder="1" applyAlignment="1">
      <alignment vertical="center" wrapText="1"/>
      <protection/>
    </xf>
    <xf numFmtId="0" fontId="8" fillId="0" borderId="0" xfId="75" applyNumberFormat="1" applyFont="1" applyFill="1" applyBorder="1" applyAlignment="1">
      <alignment vertical="center" wrapText="1"/>
      <protection/>
    </xf>
    <xf numFmtId="0" fontId="9" fillId="0" borderId="0" xfId="75" applyFont="1" applyFill="1" applyBorder="1" applyAlignment="1">
      <alignment vertical="center" wrapText="1"/>
      <protection/>
    </xf>
    <xf numFmtId="2" fontId="8" fillId="0" borderId="0" xfId="75" applyNumberFormat="1" applyFont="1" applyFill="1" applyBorder="1" applyAlignment="1">
      <alignment vertical="center" wrapText="1"/>
      <protection/>
    </xf>
    <xf numFmtId="179" fontId="8" fillId="0" borderId="0" xfId="75" applyNumberFormat="1" applyFont="1" applyFill="1" applyBorder="1" applyAlignment="1">
      <alignment vertical="center" wrapText="1"/>
      <protection/>
    </xf>
    <xf numFmtId="185" fontId="6" fillId="0" borderId="0" xfId="76" applyNumberFormat="1" applyFont="1" applyFill="1" applyBorder="1" applyAlignment="1">
      <alignment horizontal="center"/>
      <protection/>
    </xf>
    <xf numFmtId="180" fontId="6" fillId="0" borderId="15" xfId="78" applyNumberFormat="1" applyFont="1" applyFill="1" applyBorder="1" applyAlignment="1">
      <alignment horizontal="right" vertical="center"/>
      <protection/>
    </xf>
    <xf numFmtId="0" fontId="6" fillId="0" borderId="110" xfId="0" applyFont="1" applyBorder="1" applyAlignment="1">
      <alignment horizontal="center"/>
    </xf>
    <xf numFmtId="182" fontId="6" fillId="0" borderId="111" xfId="0" applyNumberFormat="1" applyFont="1" applyFill="1" applyBorder="1" applyAlignment="1">
      <alignment horizontal="center" vertical="center"/>
    </xf>
    <xf numFmtId="0" fontId="6" fillId="0" borderId="112" xfId="0" applyNumberFormat="1" applyFont="1" applyFill="1" applyBorder="1" applyAlignment="1">
      <alignment horizontal="center" vertical="center" wrapText="1"/>
    </xf>
    <xf numFmtId="182" fontId="6" fillId="0" borderId="113" xfId="0" applyNumberFormat="1" applyFont="1" applyFill="1" applyBorder="1" applyAlignment="1">
      <alignment horizontal="center" vertical="center"/>
    </xf>
    <xf numFmtId="182" fontId="6" fillId="0" borderId="114" xfId="0" applyNumberFormat="1" applyFont="1" applyFill="1" applyBorder="1" applyAlignment="1">
      <alignment horizontal="center" vertical="center"/>
    </xf>
    <xf numFmtId="183" fontId="6" fillId="0" borderId="115" xfId="0" applyNumberFormat="1" applyFont="1" applyFill="1" applyBorder="1" applyAlignment="1">
      <alignment horizontal="center" vertical="center"/>
    </xf>
    <xf numFmtId="185" fontId="6" fillId="0" borderId="116" xfId="0" applyNumberFormat="1" applyFont="1" applyFill="1" applyBorder="1" applyAlignment="1">
      <alignment horizontal="center" vertical="center"/>
    </xf>
    <xf numFmtId="185" fontId="6" fillId="0" borderId="113" xfId="0" applyNumberFormat="1" applyFont="1" applyFill="1" applyBorder="1" applyAlignment="1">
      <alignment horizontal="center" vertical="center"/>
    </xf>
    <xf numFmtId="176" fontId="6" fillId="0" borderId="114" xfId="0" applyNumberFormat="1" applyFont="1" applyFill="1" applyBorder="1" applyAlignment="1">
      <alignment horizontal="center" vertical="center"/>
    </xf>
    <xf numFmtId="185" fontId="6" fillId="0" borderId="59" xfId="0" applyNumberFormat="1" applyFont="1" applyFill="1" applyBorder="1" applyAlignment="1">
      <alignment horizontal="center" vertical="center"/>
    </xf>
    <xf numFmtId="0" fontId="6" fillId="0" borderId="110" xfId="76" applyFont="1" applyBorder="1" applyAlignment="1">
      <alignment horizontal="center" vertical="center"/>
      <protection/>
    </xf>
    <xf numFmtId="0" fontId="6" fillId="0" borderId="114" xfId="76" applyNumberFormat="1" applyFont="1" applyFill="1" applyBorder="1" applyAlignment="1">
      <alignment horizontal="center" vertical="center" wrapText="1"/>
      <protection/>
    </xf>
    <xf numFmtId="207" fontId="6" fillId="0" borderId="112" xfId="76" applyNumberFormat="1" applyFont="1" applyFill="1" applyBorder="1" applyAlignment="1">
      <alignment horizontal="center"/>
      <protection/>
    </xf>
    <xf numFmtId="182" fontId="6" fillId="0" borderId="117" xfId="76" applyNumberFormat="1" applyFont="1" applyFill="1" applyBorder="1" applyAlignment="1">
      <alignment horizontal="center"/>
      <protection/>
    </xf>
    <xf numFmtId="185" fontId="6" fillId="0" borderId="118" xfId="76" applyNumberFormat="1" applyFont="1" applyFill="1" applyBorder="1" applyAlignment="1">
      <alignment horizontal="center"/>
      <protection/>
    </xf>
    <xf numFmtId="185" fontId="6" fillId="0" borderId="116" xfId="76" applyNumberFormat="1" applyFont="1" applyFill="1" applyBorder="1" applyAlignment="1">
      <alignment horizontal="center"/>
      <protection/>
    </xf>
    <xf numFmtId="185" fontId="6" fillId="0" borderId="117" xfId="76" applyNumberFormat="1" applyFont="1" applyFill="1" applyBorder="1" applyAlignment="1">
      <alignment horizontal="center"/>
      <protection/>
    </xf>
    <xf numFmtId="185" fontId="6" fillId="0" borderId="113" xfId="76" applyNumberFormat="1" applyFont="1" applyFill="1" applyBorder="1" applyAlignment="1">
      <alignment horizontal="center"/>
      <protection/>
    </xf>
    <xf numFmtId="0" fontId="8" fillId="0" borderId="119" xfId="75" applyFont="1" applyFill="1" applyBorder="1" applyAlignment="1">
      <alignment vertical="center" wrapText="1"/>
      <protection/>
    </xf>
    <xf numFmtId="49" fontId="8" fillId="0" borderId="52" xfId="75" applyNumberFormat="1" applyFont="1" applyFill="1" applyBorder="1" applyAlignment="1">
      <alignment horizontal="right" vertical="center" wrapText="1"/>
      <protection/>
    </xf>
    <xf numFmtId="49" fontId="8" fillId="0" borderId="13" xfId="75" applyNumberFormat="1" applyFont="1" applyFill="1" applyBorder="1" applyAlignment="1">
      <alignment horizontal="right" vertical="center" wrapText="1"/>
      <protection/>
    </xf>
    <xf numFmtId="0" fontId="7" fillId="32" borderId="0" xfId="75" applyFont="1" applyFill="1" applyBorder="1" applyAlignment="1">
      <alignment horizontal="center" vertical="center" wrapText="1"/>
      <protection/>
    </xf>
    <xf numFmtId="0" fontId="8" fillId="0" borderId="0" xfId="75" applyFont="1" applyFill="1" applyBorder="1" applyAlignment="1">
      <alignment vertical="center" wrapText="1"/>
      <protection/>
    </xf>
    <xf numFmtId="0" fontId="6" fillId="0" borderId="0" xfId="75" applyFont="1" applyBorder="1" applyAlignment="1">
      <alignment vertical="center"/>
      <protection/>
    </xf>
    <xf numFmtId="38" fontId="6" fillId="0" borderId="0" xfId="49" applyFont="1" applyBorder="1" applyAlignment="1">
      <alignment vertical="center"/>
    </xf>
    <xf numFmtId="38" fontId="6" fillId="0" borderId="0" xfId="49" applyFont="1" applyAlignment="1">
      <alignment vertical="center"/>
    </xf>
    <xf numFmtId="38" fontId="6" fillId="0" borderId="89" xfId="49" applyFont="1" applyBorder="1" applyAlignment="1">
      <alignment vertical="center"/>
    </xf>
    <xf numFmtId="38" fontId="6" fillId="0" borderId="90" xfId="49" applyFont="1" applyBorder="1" applyAlignment="1">
      <alignment vertical="center"/>
    </xf>
    <xf numFmtId="38" fontId="6" fillId="0" borderId="91" xfId="49" applyFont="1" applyBorder="1" applyAlignment="1">
      <alignment vertical="center"/>
    </xf>
    <xf numFmtId="0" fontId="7" fillId="0" borderId="0" xfId="75" applyFont="1" applyAlignment="1">
      <alignment vertical="center" wrapText="1"/>
      <protection/>
    </xf>
    <xf numFmtId="0" fontId="7" fillId="0" borderId="0" xfId="75" applyFont="1" applyAlignment="1">
      <alignment vertical="center"/>
      <protection/>
    </xf>
    <xf numFmtId="0" fontId="0" fillId="0" borderId="0" xfId="75" applyFont="1" applyAlignment="1">
      <alignment vertical="center"/>
      <protection/>
    </xf>
    <xf numFmtId="176" fontId="6" fillId="0" borderId="76" xfId="0" applyNumberFormat="1" applyFont="1" applyFill="1" applyBorder="1" applyAlignment="1">
      <alignment horizontal="center" vertical="center"/>
    </xf>
    <xf numFmtId="0" fontId="6" fillId="0" borderId="120" xfId="76" applyFont="1" applyBorder="1">
      <alignment/>
      <protection/>
    </xf>
    <xf numFmtId="0" fontId="8" fillId="0" borderId="12" xfId="75" applyFont="1" applyFill="1" applyBorder="1" applyAlignment="1">
      <alignment horizontal="left" vertical="center" wrapText="1"/>
      <protection/>
    </xf>
    <xf numFmtId="0" fontId="8" fillId="0" borderId="121" xfId="75" applyNumberFormat="1" applyFont="1" applyFill="1" applyBorder="1" applyAlignment="1">
      <alignment horizontal="right" vertical="center" wrapText="1"/>
      <protection/>
    </xf>
    <xf numFmtId="0" fontId="8" fillId="0" borderId="65" xfId="75" applyNumberFormat="1" applyFont="1" applyFill="1" applyBorder="1" applyAlignment="1">
      <alignment horizontal="right" vertical="center" wrapText="1"/>
      <protection/>
    </xf>
    <xf numFmtId="49" fontId="8" fillId="0" borderId="65" xfId="75" applyNumberFormat="1" applyFont="1" applyFill="1" applyBorder="1" applyAlignment="1">
      <alignment horizontal="right" vertical="center" wrapText="1"/>
      <protection/>
    </xf>
    <xf numFmtId="49" fontId="8" fillId="0" borderId="98" xfId="75" applyNumberFormat="1" applyFont="1" applyFill="1" applyBorder="1" applyAlignment="1">
      <alignment horizontal="right" vertical="center" wrapText="1"/>
      <protection/>
    </xf>
    <xf numFmtId="0" fontId="9" fillId="0" borderId="12" xfId="75" applyFont="1" applyFill="1" applyBorder="1" applyAlignment="1">
      <alignment vertical="center" wrapText="1"/>
      <protection/>
    </xf>
    <xf numFmtId="0" fontId="8" fillId="0" borderId="22" xfId="75" applyFont="1" applyFill="1" applyBorder="1" applyAlignment="1">
      <alignment horizontal="left" vertical="center" wrapText="1"/>
      <protection/>
    </xf>
    <xf numFmtId="0" fontId="8" fillId="0" borderId="53" xfId="75" applyNumberFormat="1" applyFont="1" applyFill="1" applyBorder="1" applyAlignment="1">
      <alignment horizontal="right" vertical="center" wrapText="1"/>
      <protection/>
    </xf>
    <xf numFmtId="0" fontId="8" fillId="0" borderId="54" xfId="75" applyNumberFormat="1" applyFont="1" applyFill="1" applyBorder="1" applyAlignment="1">
      <alignment horizontal="right" vertical="center" wrapText="1"/>
      <protection/>
    </xf>
    <xf numFmtId="49" fontId="8" fillId="0" borderId="54" xfId="75" applyNumberFormat="1" applyFont="1" applyFill="1" applyBorder="1" applyAlignment="1">
      <alignment horizontal="right" vertical="center" wrapText="1"/>
      <protection/>
    </xf>
    <xf numFmtId="49" fontId="8" fillId="0" borderId="107" xfId="75" applyNumberFormat="1" applyFont="1" applyFill="1" applyBorder="1" applyAlignment="1">
      <alignment horizontal="right" vertical="center" wrapText="1"/>
      <protection/>
    </xf>
    <xf numFmtId="0" fontId="9" fillId="0" borderId="22" xfId="75" applyFont="1" applyFill="1" applyBorder="1" applyAlignment="1">
      <alignment vertical="center" wrapText="1"/>
      <protection/>
    </xf>
    <xf numFmtId="176" fontId="6" fillId="0" borderId="122" xfId="0" applyNumberFormat="1" applyFont="1" applyFill="1" applyBorder="1" applyAlignment="1">
      <alignment horizontal="center" vertical="center"/>
    </xf>
    <xf numFmtId="182" fontId="6" fillId="0" borderId="111" xfId="76" applyNumberFormat="1" applyFont="1" applyFill="1" applyBorder="1" applyAlignment="1">
      <alignment horizontal="center"/>
      <protection/>
    </xf>
    <xf numFmtId="207" fontId="6" fillId="0" borderId="112" xfId="49" applyNumberFormat="1" applyFont="1" applyFill="1" applyBorder="1" applyAlignment="1">
      <alignment horizontal="center"/>
    </xf>
    <xf numFmtId="182" fontId="6" fillId="0" borderId="116" xfId="76" applyNumberFormat="1" applyFont="1" applyFill="1" applyBorder="1" applyAlignment="1">
      <alignment horizontal="center"/>
      <protection/>
    </xf>
    <xf numFmtId="183" fontId="6" fillId="0" borderId="113" xfId="76" applyNumberFormat="1" applyFont="1" applyFill="1" applyBorder="1" applyAlignment="1">
      <alignment horizontal="center"/>
      <protection/>
    </xf>
    <xf numFmtId="207" fontId="6" fillId="0" borderId="123" xfId="76" applyNumberFormat="1" applyFont="1" applyFill="1" applyBorder="1" applyAlignment="1">
      <alignment horizontal="center"/>
      <protection/>
    </xf>
    <xf numFmtId="0" fontId="6" fillId="0" borderId="57" xfId="75" applyFont="1" applyFill="1" applyBorder="1" applyAlignment="1">
      <alignment vertical="center"/>
      <protection/>
    </xf>
    <xf numFmtId="0" fontId="6" fillId="0" borderId="62" xfId="75" applyFont="1" applyFill="1" applyBorder="1" applyAlignment="1">
      <alignment vertical="center"/>
      <protection/>
    </xf>
    <xf numFmtId="0" fontId="6" fillId="0" borderId="87" xfId="75" applyFont="1" applyFill="1" applyBorder="1" applyAlignment="1">
      <alignment vertical="center"/>
      <protection/>
    </xf>
    <xf numFmtId="0" fontId="6" fillId="0" borderId="51" xfId="75" applyFont="1" applyFill="1" applyBorder="1" applyAlignment="1">
      <alignment vertical="center"/>
      <protection/>
    </xf>
    <xf numFmtId="0" fontId="6" fillId="0" borderId="88" xfId="75" applyFont="1" applyFill="1" applyBorder="1" applyAlignment="1">
      <alignment vertical="center"/>
      <protection/>
    </xf>
    <xf numFmtId="0" fontId="6" fillId="0" borderId="13" xfId="75" applyFont="1" applyFill="1" applyBorder="1" applyAlignment="1">
      <alignment vertical="center"/>
      <protection/>
    </xf>
    <xf numFmtId="0" fontId="6" fillId="0" borderId="89" xfId="75" applyFont="1" applyFill="1" applyBorder="1" applyAlignment="1">
      <alignment vertical="center"/>
      <protection/>
    </xf>
    <xf numFmtId="0" fontId="6" fillId="0" borderId="90" xfId="75" applyFont="1" applyFill="1" applyBorder="1" applyAlignment="1">
      <alignment vertical="center"/>
      <protection/>
    </xf>
    <xf numFmtId="0" fontId="6" fillId="0" borderId="91" xfId="75" applyFont="1" applyFill="1" applyBorder="1" applyAlignment="1">
      <alignment vertical="center"/>
      <protection/>
    </xf>
    <xf numFmtId="38" fontId="6" fillId="0" borderId="124" xfId="49" applyFont="1" applyFill="1" applyBorder="1" applyAlignment="1">
      <alignment vertical="center"/>
    </xf>
    <xf numFmtId="38" fontId="6" fillId="0" borderId="86" xfId="49" applyFont="1" applyFill="1" applyBorder="1" applyAlignment="1">
      <alignment vertical="center"/>
    </xf>
    <xf numFmtId="38" fontId="6" fillId="0" borderId="11" xfId="49" applyFont="1" applyFill="1" applyBorder="1" applyAlignment="1">
      <alignment vertical="center"/>
    </xf>
    <xf numFmtId="49" fontId="8" fillId="33" borderId="13" xfId="75" applyNumberFormat="1" applyFont="1" applyFill="1" applyBorder="1" applyAlignment="1">
      <alignment horizontal="right" vertical="center" wrapText="1"/>
      <protection/>
    </xf>
    <xf numFmtId="49" fontId="8" fillId="7" borderId="65" xfId="75" applyNumberFormat="1" applyFont="1" applyFill="1" applyBorder="1" applyAlignment="1">
      <alignment horizontal="right" vertical="center" wrapText="1"/>
      <protection/>
    </xf>
    <xf numFmtId="49" fontId="8" fillId="7" borderId="52" xfId="75" applyNumberFormat="1" applyFont="1" applyFill="1" applyBorder="1" applyAlignment="1">
      <alignment horizontal="right" vertical="center" wrapText="1"/>
      <protection/>
    </xf>
    <xf numFmtId="0" fontId="8" fillId="33" borderId="20" xfId="75" applyFont="1" applyFill="1" applyBorder="1" applyAlignment="1">
      <alignment horizontal="left" vertical="center" wrapText="1"/>
      <protection/>
    </xf>
    <xf numFmtId="0" fontId="7" fillId="33" borderId="20" xfId="75" applyFont="1" applyFill="1" applyBorder="1" applyAlignment="1">
      <alignment horizontal="left" vertical="center" wrapText="1"/>
      <protection/>
    </xf>
    <xf numFmtId="0" fontId="8" fillId="34" borderId="20" xfId="75" applyFont="1" applyFill="1" applyBorder="1" applyAlignment="1">
      <alignment horizontal="left" vertical="center" wrapText="1"/>
      <protection/>
    </xf>
    <xf numFmtId="0" fontId="8" fillId="0" borderId="100" xfId="75" applyNumberFormat="1" applyFont="1" applyFill="1" applyBorder="1" applyAlignment="1">
      <alignment horizontal="right" vertical="center" wrapText="1"/>
      <protection/>
    </xf>
    <xf numFmtId="0" fontId="7" fillId="34" borderId="20" xfId="75" applyFont="1" applyFill="1" applyBorder="1" applyAlignment="1">
      <alignment horizontal="left" vertical="center" wrapText="1"/>
      <protection/>
    </xf>
    <xf numFmtId="49" fontId="8" fillId="34" borderId="13" xfId="75" applyNumberFormat="1" applyFont="1" applyFill="1" applyBorder="1" applyAlignment="1">
      <alignment horizontal="right" vertical="center" wrapText="1"/>
      <protection/>
    </xf>
    <xf numFmtId="49" fontId="8" fillId="35" borderId="52" xfId="75" applyNumberFormat="1" applyFont="1" applyFill="1" applyBorder="1" applyAlignment="1">
      <alignment horizontal="right" vertical="center" wrapText="1"/>
      <protection/>
    </xf>
    <xf numFmtId="0" fontId="13" fillId="0" borderId="0" xfId="75" applyFont="1" applyAlignment="1">
      <alignment horizontal="left" vertical="center"/>
      <protection/>
    </xf>
    <xf numFmtId="0" fontId="9" fillId="36" borderId="20" xfId="75" applyFont="1" applyFill="1" applyBorder="1" applyAlignment="1">
      <alignment vertical="center" wrapText="1"/>
      <protection/>
    </xf>
    <xf numFmtId="49" fontId="8" fillId="37" borderId="13" xfId="75" applyNumberFormat="1" applyFont="1" applyFill="1" applyBorder="1" applyAlignment="1">
      <alignment horizontal="right" vertical="center" wrapText="1"/>
      <protection/>
    </xf>
    <xf numFmtId="0" fontId="8" fillId="37" borderId="20" xfId="75" applyFont="1" applyFill="1" applyBorder="1" applyAlignment="1">
      <alignment horizontal="left" vertical="center" wrapText="1"/>
      <protection/>
    </xf>
    <xf numFmtId="0" fontId="9" fillId="37" borderId="20" xfId="75" applyFont="1" applyFill="1" applyBorder="1" applyAlignment="1">
      <alignment vertical="center" wrapText="1"/>
      <protection/>
    </xf>
    <xf numFmtId="178" fontId="8" fillId="0" borderId="0" xfId="75" applyNumberFormat="1" applyFont="1" applyFill="1" applyBorder="1" applyAlignment="1">
      <alignment horizontal="center" vertical="center" wrapText="1"/>
      <protection/>
    </xf>
    <xf numFmtId="0" fontId="8" fillId="0" borderId="0" xfId="75" applyNumberFormat="1" applyFont="1" applyFill="1" applyBorder="1" applyAlignment="1">
      <alignment horizontal="center" vertical="center" wrapText="1"/>
      <protection/>
    </xf>
    <xf numFmtId="0" fontId="8" fillId="0" borderId="0" xfId="75" applyNumberFormat="1" applyFont="1" applyFill="1" applyBorder="1" applyAlignment="1">
      <alignment horizontal="left" vertical="center"/>
      <protection/>
    </xf>
    <xf numFmtId="0" fontId="8" fillId="0" borderId="0" xfId="75" applyNumberFormat="1" applyFont="1" applyFill="1" applyBorder="1" applyAlignment="1">
      <alignment horizontal="left" vertical="center" wrapText="1"/>
      <protection/>
    </xf>
    <xf numFmtId="178" fontId="8" fillId="0" borderId="0" xfId="75" applyNumberFormat="1" applyFont="1" applyFill="1" applyBorder="1" applyAlignment="1">
      <alignment horizontal="left" vertical="center" wrapText="1"/>
      <protection/>
    </xf>
    <xf numFmtId="49" fontId="8" fillId="7" borderId="54" xfId="75" applyNumberFormat="1" applyFont="1" applyFill="1" applyBorder="1" applyAlignment="1">
      <alignment horizontal="right" vertical="center" wrapText="1"/>
      <protection/>
    </xf>
    <xf numFmtId="0" fontId="16" fillId="0" borderId="0" xfId="75" applyFont="1" applyAlignment="1">
      <alignment horizontal="center" vertical="center" wrapText="1"/>
      <protection/>
    </xf>
    <xf numFmtId="49" fontId="6" fillId="0" borderId="64" xfId="78" applyNumberFormat="1" applyFont="1" applyBorder="1" applyAlignment="1">
      <alignment vertical="top" wrapText="1"/>
      <protection/>
    </xf>
    <xf numFmtId="0" fontId="0" fillId="0" borderId="34" xfId="76" applyBorder="1" applyAlignment="1">
      <alignment vertical="top"/>
      <protection/>
    </xf>
    <xf numFmtId="0" fontId="0" fillId="0" borderId="97" xfId="76" applyBorder="1" applyAlignment="1">
      <alignment vertical="top"/>
      <protection/>
    </xf>
    <xf numFmtId="49" fontId="6" fillId="0" borderId="0" xfId="76" applyNumberFormat="1" applyFont="1" applyAlignment="1">
      <alignment horizontal="center"/>
      <protection/>
    </xf>
    <xf numFmtId="49" fontId="6" fillId="0" borderId="64" xfId="76" applyNumberFormat="1" applyFont="1" applyFill="1" applyBorder="1" applyAlignment="1">
      <alignment horizontal="center" vertical="center" wrapText="1"/>
      <protection/>
    </xf>
    <xf numFmtId="0" fontId="0" fillId="0" borderId="56" xfId="76" applyFill="1" applyBorder="1" applyAlignment="1">
      <alignment horizontal="center" vertical="center"/>
      <protection/>
    </xf>
    <xf numFmtId="0" fontId="0" fillId="0" borderId="97" xfId="76" applyFill="1" applyBorder="1" applyAlignment="1">
      <alignment horizontal="center" vertical="center"/>
      <protection/>
    </xf>
    <xf numFmtId="0" fontId="0" fillId="0" borderId="17" xfId="76" applyFill="1" applyBorder="1" applyAlignment="1">
      <alignment horizontal="center" vertical="center"/>
      <protection/>
    </xf>
    <xf numFmtId="49" fontId="6" fillId="0" borderId="56" xfId="76" applyNumberFormat="1" applyFont="1" applyFill="1" applyBorder="1" applyAlignment="1">
      <alignment horizontal="center" vertical="center" wrapText="1"/>
      <protection/>
    </xf>
    <xf numFmtId="49" fontId="6" fillId="0" borderId="17" xfId="76" applyNumberFormat="1" applyFont="1" applyFill="1" applyBorder="1" applyAlignment="1">
      <alignment horizontal="center" vertical="center" wrapText="1"/>
      <protection/>
    </xf>
    <xf numFmtId="49" fontId="6" fillId="0" borderId="125" xfId="76" applyNumberFormat="1" applyFont="1" applyFill="1" applyBorder="1" applyAlignment="1">
      <alignment horizontal="center" vertical="center" wrapText="1"/>
      <protection/>
    </xf>
    <xf numFmtId="49" fontId="6" fillId="0" borderId="24" xfId="76" applyNumberFormat="1" applyFont="1" applyFill="1" applyBorder="1" applyAlignment="1">
      <alignment horizontal="center" vertical="center" wrapText="1"/>
      <protection/>
    </xf>
    <xf numFmtId="49" fontId="6" fillId="0" borderId="35" xfId="78" applyNumberFormat="1" applyFont="1" applyBorder="1" applyAlignment="1">
      <alignment horizontal="center" vertical="center" wrapText="1"/>
      <protection/>
    </xf>
    <xf numFmtId="49" fontId="6" fillId="0" borderId="35" xfId="78" applyNumberFormat="1" applyFont="1" applyBorder="1" applyAlignment="1">
      <alignment horizontal="center" vertical="center"/>
      <protection/>
    </xf>
    <xf numFmtId="49" fontId="6" fillId="0" borderId="61" xfId="78" applyNumberFormat="1" applyFont="1" applyBorder="1" applyAlignment="1">
      <alignment horizontal="center" vertical="center"/>
      <protection/>
    </xf>
    <xf numFmtId="49" fontId="6" fillId="0" borderId="34" xfId="78" applyNumberFormat="1" applyFont="1" applyBorder="1" applyAlignment="1">
      <alignment vertical="top" wrapText="1"/>
      <protection/>
    </xf>
    <xf numFmtId="49" fontId="6" fillId="0" borderId="63" xfId="78" applyNumberFormat="1" applyFont="1" applyBorder="1" applyAlignment="1">
      <alignment horizontal="center" vertical="center" wrapText="1"/>
      <protection/>
    </xf>
    <xf numFmtId="49" fontId="6" fillId="0" borderId="63" xfId="76" applyNumberFormat="1" applyFont="1" applyFill="1" applyBorder="1" applyAlignment="1">
      <alignment horizontal="center" vertical="center"/>
      <protection/>
    </xf>
    <xf numFmtId="49" fontId="6" fillId="0" borderId="61" xfId="76" applyNumberFormat="1" applyFont="1" applyFill="1" applyBorder="1" applyAlignment="1">
      <alignment horizontal="center" vertical="center"/>
      <protection/>
    </xf>
    <xf numFmtId="0" fontId="7" fillId="0" borderId="96" xfId="76" applyFont="1" applyBorder="1" applyAlignment="1">
      <alignment horizontal="center" vertical="center" wrapText="1"/>
      <protection/>
    </xf>
    <xf numFmtId="0" fontId="7" fillId="0" borderId="26" xfId="76" applyFont="1" applyBorder="1" applyAlignment="1">
      <alignment horizontal="center" vertical="center" wrapText="1"/>
      <protection/>
    </xf>
    <xf numFmtId="0" fontId="6" fillId="0" borderId="45" xfId="76" applyFont="1" applyBorder="1" applyAlignment="1">
      <alignment horizontal="left" shrinkToFit="1"/>
      <protection/>
    </xf>
    <xf numFmtId="0" fontId="6" fillId="0" borderId="46" xfId="76" applyFont="1" applyBorder="1" applyAlignment="1">
      <alignment horizontal="left" shrinkToFit="1"/>
      <protection/>
    </xf>
    <xf numFmtId="0" fontId="6" fillId="0" borderId="64" xfId="76" applyFont="1" applyBorder="1" applyAlignment="1">
      <alignment horizontal="left" shrinkToFit="1"/>
      <protection/>
    </xf>
    <xf numFmtId="0" fontId="6" fillId="0" borderId="56" xfId="76" applyFont="1" applyBorder="1" applyAlignment="1">
      <alignment horizontal="left" shrinkToFit="1"/>
      <protection/>
    </xf>
    <xf numFmtId="0" fontId="10" fillId="0" borderId="0" xfId="76" applyFont="1" applyAlignment="1">
      <alignment vertical="top" wrapText="1"/>
      <protection/>
    </xf>
    <xf numFmtId="0" fontId="7" fillId="0" borderId="0" xfId="77" applyFont="1" applyAlignment="1">
      <alignment vertical="top" wrapText="1"/>
      <protection/>
    </xf>
    <xf numFmtId="0" fontId="6" fillId="32" borderId="64" xfId="75" applyFont="1" applyFill="1" applyBorder="1" applyAlignment="1">
      <alignment horizontal="center" vertical="center"/>
      <protection/>
    </xf>
    <xf numFmtId="0" fontId="6" fillId="32" borderId="56" xfId="75" applyFont="1" applyFill="1" applyBorder="1" applyAlignment="1">
      <alignment horizontal="center" vertical="center"/>
      <protection/>
    </xf>
    <xf numFmtId="0" fontId="6" fillId="32" borderId="97" xfId="75" applyFont="1" applyFill="1" applyBorder="1" applyAlignment="1">
      <alignment horizontal="center" vertical="center"/>
      <protection/>
    </xf>
    <xf numFmtId="0" fontId="6" fillId="32" borderId="17" xfId="75" applyFont="1" applyFill="1" applyBorder="1" applyAlignment="1">
      <alignment horizontal="center" vertical="center"/>
      <protection/>
    </xf>
    <xf numFmtId="0" fontId="6" fillId="32" borderId="120" xfId="75" applyFont="1" applyFill="1" applyBorder="1" applyAlignment="1">
      <alignment horizontal="center" vertical="center"/>
      <protection/>
    </xf>
    <xf numFmtId="0" fontId="6" fillId="32" borderId="10" xfId="75" applyFont="1" applyFill="1" applyBorder="1" applyAlignment="1">
      <alignment horizontal="center" vertical="center"/>
      <protection/>
    </xf>
    <xf numFmtId="0" fontId="6" fillId="0" borderId="10" xfId="75" applyFont="1" applyBorder="1" applyAlignment="1">
      <alignment horizontal="center" vertical="center"/>
      <protection/>
    </xf>
    <xf numFmtId="0" fontId="6" fillId="0" borderId="24" xfId="75" applyFont="1" applyBorder="1" applyAlignment="1">
      <alignment horizontal="center" vertical="center"/>
      <protection/>
    </xf>
    <xf numFmtId="0" fontId="6" fillId="0" borderId="0" xfId="75" applyFont="1" applyAlignment="1">
      <alignment vertical="center" wrapText="1"/>
      <protection/>
    </xf>
    <xf numFmtId="0" fontId="9" fillId="36" borderId="84" xfId="75" applyFont="1" applyFill="1" applyBorder="1" applyAlignment="1">
      <alignment vertical="center" wrapText="1"/>
      <protection/>
    </xf>
    <xf numFmtId="0" fontId="0" fillId="36" borderId="35" xfId="0" applyFill="1" applyBorder="1" applyAlignment="1">
      <alignment vertical="center" wrapText="1"/>
    </xf>
    <xf numFmtId="0" fontId="0" fillId="36" borderId="12" xfId="0" applyFill="1" applyBorder="1" applyAlignment="1">
      <alignment vertical="center" wrapText="1"/>
    </xf>
    <xf numFmtId="0" fontId="7" fillId="32" borderId="79" xfId="75" applyFont="1" applyFill="1" applyBorder="1" applyAlignment="1">
      <alignment horizontal="center" vertical="center"/>
      <protection/>
    </xf>
    <xf numFmtId="0" fontId="7" fillId="32" borderId="104" xfId="75" applyFont="1" applyFill="1" applyBorder="1" applyAlignment="1">
      <alignment horizontal="center" vertical="center"/>
      <protection/>
    </xf>
    <xf numFmtId="0" fontId="7" fillId="32" borderId="126" xfId="75" applyFont="1" applyFill="1" applyBorder="1" applyAlignment="1">
      <alignment horizontal="center" vertical="center"/>
      <protection/>
    </xf>
    <xf numFmtId="0" fontId="7" fillId="32" borderId="63" xfId="75" applyFont="1" applyFill="1" applyBorder="1" applyAlignment="1">
      <alignment horizontal="center" vertical="center" wrapText="1"/>
      <protection/>
    </xf>
    <xf numFmtId="0" fontId="7" fillId="32" borderId="61" xfId="75" applyFont="1" applyFill="1" applyBorder="1" applyAlignment="1">
      <alignment horizontal="center" vertical="center" wrapText="1"/>
      <protection/>
    </xf>
    <xf numFmtId="0" fontId="8" fillId="32" borderId="63" xfId="79" applyFont="1" applyFill="1" applyBorder="1" applyAlignment="1">
      <alignment horizontal="center" vertical="center" wrapText="1"/>
      <protection/>
    </xf>
    <xf numFmtId="0" fontId="8" fillId="32" borderId="61" xfId="79" applyFont="1" applyFill="1" applyBorder="1" applyAlignment="1">
      <alignment horizontal="center" vertical="center" wrapText="1"/>
      <protection/>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2" xfId="67"/>
    <cellStyle name="標準 3" xfId="68"/>
    <cellStyle name="標準 4" xfId="69"/>
    <cellStyle name="標準 5" xfId="70"/>
    <cellStyle name="標準 6" xfId="71"/>
    <cellStyle name="標準 7" xfId="72"/>
    <cellStyle name="標準 8" xfId="73"/>
    <cellStyle name="標準 9" xfId="74"/>
    <cellStyle name="標準_H18_Dxn類集計" xfId="75"/>
    <cellStyle name="標準_H18_Dxn類集計_H191105" xfId="76"/>
    <cellStyle name="標準_H19データ_dxn表３と図３_継続地点_H191120" xfId="77"/>
    <cellStyle name="標準_QP01_00表集計用データ" xfId="78"/>
    <cellStyle name="標準_Sheet4" xfId="79"/>
    <cellStyle name="Followed Hyperlink" xfId="80"/>
    <cellStyle name="良い" xfId="81"/>
  </cellStyles>
  <dxfs count="2">
    <dxf>
      <font>
        <color rgb="FF9C0006"/>
      </font>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0</xdr:row>
      <xdr:rowOff>0</xdr:rowOff>
    </xdr:from>
    <xdr:to>
      <xdr:col>8</xdr:col>
      <xdr:colOff>600075</xdr:colOff>
      <xdr:row>0</xdr:row>
      <xdr:rowOff>0</xdr:rowOff>
    </xdr:to>
    <xdr:sp>
      <xdr:nvSpPr>
        <xdr:cNvPr id="1" name="AutoShape 1"/>
        <xdr:cNvSpPr>
          <a:spLocks/>
        </xdr:cNvSpPr>
      </xdr:nvSpPr>
      <xdr:spPr>
        <a:xfrm>
          <a:off x="4381500" y="0"/>
          <a:ext cx="17430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1</xdr:row>
      <xdr:rowOff>152400</xdr:rowOff>
    </xdr:from>
    <xdr:to>
      <xdr:col>8</xdr:col>
      <xdr:colOff>600075</xdr:colOff>
      <xdr:row>4</xdr:row>
      <xdr:rowOff>66675</xdr:rowOff>
    </xdr:to>
    <xdr:sp>
      <xdr:nvSpPr>
        <xdr:cNvPr id="2" name="AutoShape 2"/>
        <xdr:cNvSpPr>
          <a:spLocks/>
        </xdr:cNvSpPr>
      </xdr:nvSpPr>
      <xdr:spPr>
        <a:xfrm>
          <a:off x="4381500" y="438150"/>
          <a:ext cx="1743075"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12</xdr:col>
      <xdr:colOff>0</xdr:colOff>
      <xdr:row>6</xdr:row>
      <xdr:rowOff>0</xdr:rowOff>
    </xdr:to>
    <xdr:sp>
      <xdr:nvSpPr>
        <xdr:cNvPr id="1" name="Line 1"/>
        <xdr:cNvSpPr>
          <a:spLocks/>
        </xdr:cNvSpPr>
      </xdr:nvSpPr>
      <xdr:spPr>
        <a:xfrm>
          <a:off x="800100" y="1419225"/>
          <a:ext cx="503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xdr:row>
      <xdr:rowOff>0</xdr:rowOff>
    </xdr:from>
    <xdr:to>
      <xdr:col>14</xdr:col>
      <xdr:colOff>0</xdr:colOff>
      <xdr:row>6</xdr:row>
      <xdr:rowOff>0</xdr:rowOff>
    </xdr:to>
    <xdr:sp>
      <xdr:nvSpPr>
        <xdr:cNvPr id="2" name="Line 2"/>
        <xdr:cNvSpPr>
          <a:spLocks/>
        </xdr:cNvSpPr>
      </xdr:nvSpPr>
      <xdr:spPr>
        <a:xfrm>
          <a:off x="800100" y="1419225"/>
          <a:ext cx="6143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1</xdr:row>
      <xdr:rowOff>104775</xdr:rowOff>
    </xdr:from>
    <xdr:to>
      <xdr:col>22</xdr:col>
      <xdr:colOff>485775</xdr:colOff>
      <xdr:row>4</xdr:row>
      <xdr:rowOff>47625</xdr:rowOff>
    </xdr:to>
    <xdr:sp>
      <xdr:nvSpPr>
        <xdr:cNvPr id="3" name="AutoShape 3"/>
        <xdr:cNvSpPr>
          <a:spLocks/>
        </xdr:cNvSpPr>
      </xdr:nvSpPr>
      <xdr:spPr>
        <a:xfrm>
          <a:off x="10287000" y="285750"/>
          <a:ext cx="156210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xdr:row>
      <xdr:rowOff>0</xdr:rowOff>
    </xdr:from>
    <xdr:to>
      <xdr:col>12</xdr:col>
      <xdr:colOff>0</xdr:colOff>
      <xdr:row>6</xdr:row>
      <xdr:rowOff>0</xdr:rowOff>
    </xdr:to>
    <xdr:sp>
      <xdr:nvSpPr>
        <xdr:cNvPr id="4" name="Line 4"/>
        <xdr:cNvSpPr>
          <a:spLocks/>
        </xdr:cNvSpPr>
      </xdr:nvSpPr>
      <xdr:spPr>
        <a:xfrm>
          <a:off x="800100" y="1419225"/>
          <a:ext cx="503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447675</xdr:colOff>
      <xdr:row>3</xdr:row>
      <xdr:rowOff>9525</xdr:rowOff>
    </xdr:from>
    <xdr:to>
      <xdr:col>21</xdr:col>
      <xdr:colOff>647700</xdr:colOff>
      <xdr:row>5</xdr:row>
      <xdr:rowOff>171450</xdr:rowOff>
    </xdr:to>
    <xdr:sp>
      <xdr:nvSpPr>
        <xdr:cNvPr id="1" name="AutoShape 9"/>
        <xdr:cNvSpPr>
          <a:spLocks/>
        </xdr:cNvSpPr>
      </xdr:nvSpPr>
      <xdr:spPr>
        <a:xfrm>
          <a:off x="11134725" y="533400"/>
          <a:ext cx="19431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sheetPr>
  <dimension ref="A1:S19"/>
  <sheetViews>
    <sheetView showGridLines="0" tabSelected="1" view="pageBreakPreview" zoomScaleSheetLayoutView="100" zoomScalePageLayoutView="0" workbookViewId="0" topLeftCell="A1">
      <selection activeCell="J1" sqref="J1"/>
    </sheetView>
  </sheetViews>
  <sheetFormatPr defaultColWidth="9.00390625" defaultRowHeight="13.5"/>
  <cols>
    <col min="1" max="1" width="10.125" style="12" customWidth="1"/>
    <col min="2" max="2" width="5.25390625" style="12" customWidth="1"/>
    <col min="3" max="3" width="9.75390625" style="12" customWidth="1"/>
    <col min="4" max="5" width="9.125" style="12" customWidth="1"/>
    <col min="6" max="6" width="10.625" style="12" customWidth="1"/>
    <col min="7" max="9" width="9.25390625" style="12" customWidth="1"/>
    <col min="10" max="16384" width="9.00390625" style="12" customWidth="1"/>
  </cols>
  <sheetData>
    <row r="1" spans="1:2" ht="22.5" customHeight="1">
      <c r="A1" s="11" t="s">
        <v>297</v>
      </c>
      <c r="B1" s="11"/>
    </row>
    <row r="2" spans="1:2" ht="12" customHeight="1">
      <c r="A2" s="13"/>
      <c r="B2" s="13"/>
    </row>
    <row r="3" spans="7:8" s="14" customFormat="1" ht="12">
      <c r="G3" s="15" t="s">
        <v>205</v>
      </c>
      <c r="H3" s="16" t="s">
        <v>101</v>
      </c>
    </row>
    <row r="4" spans="7:8" s="14" customFormat="1" ht="12">
      <c r="G4" s="16"/>
      <c r="H4" s="16" t="s">
        <v>102</v>
      </c>
    </row>
    <row r="5" spans="1:10" ht="13.5" customHeight="1">
      <c r="A5" s="13"/>
      <c r="B5" s="13"/>
      <c r="J5" s="14"/>
    </row>
    <row r="6" spans="1:19" ht="21" customHeight="1">
      <c r="A6" s="430" t="s">
        <v>103</v>
      </c>
      <c r="B6" s="417" t="s">
        <v>104</v>
      </c>
      <c r="C6" s="418"/>
      <c r="D6" s="421" t="s">
        <v>105</v>
      </c>
      <c r="E6" s="421" t="s">
        <v>106</v>
      </c>
      <c r="F6" s="421" t="s">
        <v>107</v>
      </c>
      <c r="G6" s="423" t="s">
        <v>108</v>
      </c>
      <c r="H6" s="423"/>
      <c r="I6" s="424"/>
      <c r="J6" s="14"/>
      <c r="K6" s="430" t="s">
        <v>103</v>
      </c>
      <c r="L6" s="417" t="s">
        <v>104</v>
      </c>
      <c r="M6" s="418"/>
      <c r="N6" s="421" t="s">
        <v>105</v>
      </c>
      <c r="O6" s="421" t="s">
        <v>106</v>
      </c>
      <c r="P6" s="421" t="s">
        <v>107</v>
      </c>
      <c r="Q6" s="423" t="s">
        <v>108</v>
      </c>
      <c r="R6" s="423"/>
      <c r="S6" s="424"/>
    </row>
    <row r="7" spans="1:19" ht="21" customHeight="1">
      <c r="A7" s="431"/>
      <c r="B7" s="419"/>
      <c r="C7" s="420"/>
      <c r="D7" s="422"/>
      <c r="E7" s="422"/>
      <c r="F7" s="422"/>
      <c r="G7" s="17" t="s">
        <v>109</v>
      </c>
      <c r="H7" s="18" t="s">
        <v>110</v>
      </c>
      <c r="I7" s="19" t="s">
        <v>111</v>
      </c>
      <c r="K7" s="431"/>
      <c r="L7" s="419"/>
      <c r="M7" s="420"/>
      <c r="N7" s="422"/>
      <c r="O7" s="422"/>
      <c r="P7" s="422"/>
      <c r="Q7" s="17" t="s">
        <v>109</v>
      </c>
      <c r="R7" s="18" t="s">
        <v>110</v>
      </c>
      <c r="S7" s="19" t="s">
        <v>111</v>
      </c>
    </row>
    <row r="8" spans="1:19" ht="18" customHeight="1">
      <c r="A8" s="425" t="s">
        <v>112</v>
      </c>
      <c r="B8" s="428" t="s">
        <v>113</v>
      </c>
      <c r="C8" s="20"/>
      <c r="D8" s="21">
        <v>1537</v>
      </c>
      <c r="E8" s="21">
        <v>2045</v>
      </c>
      <c r="F8" s="21">
        <v>28</v>
      </c>
      <c r="G8" s="282">
        <v>0.19234027325959674</v>
      </c>
      <c r="H8" s="326">
        <v>0.0066</v>
      </c>
      <c r="I8" s="276">
        <v>3.2</v>
      </c>
      <c r="K8" s="425" t="s">
        <v>112</v>
      </c>
      <c r="L8" s="428" t="s">
        <v>113</v>
      </c>
      <c r="M8" s="20"/>
      <c r="N8" s="21">
        <f>SUM(N9:N11)</f>
        <v>32</v>
      </c>
      <c r="O8" s="21">
        <f>SUM(O9:O11)</f>
        <v>95</v>
      </c>
      <c r="P8" s="21">
        <f>SUM(P9:P11)</f>
        <v>28</v>
      </c>
      <c r="Q8" s="282">
        <f>_xlfn.AVERAGEIFS('全国リスト_公表用（別添2）'!$AA:$AA,'全国リスト_公表用（別添2）'!$W:$W,1)</f>
        <v>1.3421874999999999</v>
      </c>
      <c r="R8" s="326">
        <f>MIN(R9:R11)</f>
        <v>0.013</v>
      </c>
      <c r="S8" s="276">
        <f>MAX(S9:S11)</f>
        <v>3.2</v>
      </c>
    </row>
    <row r="9" spans="1:19" ht="18" customHeight="1">
      <c r="A9" s="426"/>
      <c r="B9" s="414"/>
      <c r="C9" s="22" t="s">
        <v>5</v>
      </c>
      <c r="D9" s="23">
        <v>1189</v>
      </c>
      <c r="E9" s="23">
        <v>1662</v>
      </c>
      <c r="F9" s="23">
        <v>25</v>
      </c>
      <c r="G9" s="283">
        <v>0.21969133725820014</v>
      </c>
      <c r="H9" s="281">
        <v>0.013</v>
      </c>
      <c r="I9" s="277">
        <v>3.2</v>
      </c>
      <c r="K9" s="426"/>
      <c r="L9" s="414"/>
      <c r="M9" s="22" t="s">
        <v>5</v>
      </c>
      <c r="N9" s="23">
        <f>_xlfn.SUMIFS('全国リスト_公表用（別添2）'!$U:$U,'全国リスト_公表用（別添2）'!$B:$B,$M9,'全国リスト_公表用（別添2）'!$W:$W,1)</f>
        <v>29</v>
      </c>
      <c r="O9" s="23">
        <f>_xlfn.SUMIFS('全国リスト_公表用（別添2）'!$F:$F,'全国リスト_公表用（別添2）'!$B:$B,$M9,'全国リスト_公表用（別添2）'!$W:$W,1)</f>
        <v>88</v>
      </c>
      <c r="P9" s="23">
        <f>_xlfn.SUMIFS('全国リスト_公表用（別添2）'!$Y:$Y,'全国リスト_公表用（別添2）'!$B:$B,$M9,'全国リスト_公表用（別添2）'!$W:$W,1)</f>
        <v>25</v>
      </c>
      <c r="Q9" s="283">
        <f>_xlfn.AVERAGEIFS('全国リスト_公表用（別添2）'!$AA:$AA,'全国リスト_公表用（別添2）'!$B:$B,$M9,'全国リスト_公表用（別添2）'!$W:$W,1)</f>
        <v>1.339655172413793</v>
      </c>
      <c r="R9" s="281">
        <v>0.013</v>
      </c>
      <c r="S9" s="277">
        <v>3.2</v>
      </c>
    </row>
    <row r="10" spans="1:19" ht="18" customHeight="1">
      <c r="A10" s="426"/>
      <c r="B10" s="414"/>
      <c r="C10" s="24" t="s">
        <v>114</v>
      </c>
      <c r="D10" s="25">
        <v>83</v>
      </c>
      <c r="E10" s="25">
        <v>93</v>
      </c>
      <c r="F10" s="25">
        <v>3</v>
      </c>
      <c r="G10" s="284">
        <v>0.19095180722891572</v>
      </c>
      <c r="H10" s="278">
        <v>0.018</v>
      </c>
      <c r="I10" s="279">
        <v>1.5</v>
      </c>
      <c r="K10" s="426"/>
      <c r="L10" s="414"/>
      <c r="M10" s="24" t="s">
        <v>114</v>
      </c>
      <c r="N10" s="25">
        <f>_xlfn.SUMIFS('全国リスト_公表用（別添2）'!$U:$U,'全国リスト_公表用（別添2）'!$B:$B,$M10,'全国リスト_公表用（別添2）'!$W:$W,1)</f>
        <v>3</v>
      </c>
      <c r="O10" s="25">
        <f>_xlfn.SUMIFS('全国リスト_公表用（別添2）'!$F:$F,'全国リスト_公表用（別添2）'!$B:$B,$M10,'全国リスト_公表用（別添2）'!$W:$W,1)</f>
        <v>7</v>
      </c>
      <c r="P10" s="25">
        <f>_xlfn.SUMIFS('全国リスト_公表用（別添2）'!$Y:$Y,'全国リスト_公表用（別添2）'!$B:$B,$M10,'全国リスト_公表用（別添2）'!$W:$W,1)</f>
        <v>3</v>
      </c>
      <c r="Q10" s="284">
        <f>_xlfn.AVERAGEIFS('全国リスト_公表用（別添2）'!$AA:$AA,'全国リスト_公表用（別添2）'!$B:$B,$M10,'全国リスト_公表用（別添2）'!$W:$W,1)</f>
        <v>1.3666666666666665</v>
      </c>
      <c r="R10" s="278">
        <v>0.018</v>
      </c>
      <c r="S10" s="279">
        <v>1.5</v>
      </c>
    </row>
    <row r="11" spans="1:19" ht="18" customHeight="1">
      <c r="A11" s="427"/>
      <c r="B11" s="415"/>
      <c r="C11" s="26" t="s">
        <v>115</v>
      </c>
      <c r="D11" s="27">
        <v>265</v>
      </c>
      <c r="E11" s="27">
        <v>290</v>
      </c>
      <c r="F11" s="27">
        <v>0</v>
      </c>
      <c r="G11" s="300">
        <v>0.0700566037735849</v>
      </c>
      <c r="H11" s="301">
        <v>0.016</v>
      </c>
      <c r="I11" s="302">
        <v>0.41</v>
      </c>
      <c r="K11" s="427"/>
      <c r="L11" s="415"/>
      <c r="M11" s="26" t="s">
        <v>115</v>
      </c>
      <c r="N11" s="27">
        <f>_xlfn.SUMIFS('全国リスト_公表用（別添2）'!$U:$U,'全国リスト_公表用（別添2）'!$B:$B,$M11,'全国リスト_公表用（別添2）'!$W:$W,1)</f>
        <v>0</v>
      </c>
      <c r="O11" s="27">
        <f>_xlfn.SUMIFS('全国リスト_公表用（別添2）'!$F:$F,'全国リスト_公表用（別添2）'!$B:$B,$M11,'全国リスト_公表用（別添2）'!$W:$W,1)</f>
        <v>0</v>
      </c>
      <c r="P11" s="27">
        <f>_xlfn.SUMIFS('全国リスト_公表用（別添2）'!$Y:$Y,'全国リスト_公表用（別添2）'!$B:$B,$M11,'全国リスト_公表用（別添2）'!$W:$W,1)</f>
        <v>0</v>
      </c>
      <c r="Q11" s="300" t="e">
        <f>_xlfn.AVERAGEIFS('全国リスト_公表用（別添2）'!$AA:$AA,'全国リスト_公表用（別添2）'!$B:$B,$M11,'全国リスト_公表用（別添2）'!$W:$W,1)</f>
        <v>#DIV/0!</v>
      </c>
      <c r="R11" s="301">
        <v>0.016</v>
      </c>
      <c r="S11" s="302">
        <v>0.41</v>
      </c>
    </row>
    <row r="12" spans="1:19" ht="18" customHeight="1">
      <c r="A12" s="429" t="s">
        <v>116</v>
      </c>
      <c r="B12" s="413" t="s">
        <v>113</v>
      </c>
      <c r="C12" s="28"/>
      <c r="D12" s="21">
        <v>1247</v>
      </c>
      <c r="E12" s="21">
        <v>1298</v>
      </c>
      <c r="F12" s="21">
        <v>5</v>
      </c>
      <c r="G12" s="303">
        <v>6.72110585404971</v>
      </c>
      <c r="H12" s="280">
        <v>0.056</v>
      </c>
      <c r="I12" s="276">
        <v>640</v>
      </c>
      <c r="J12" s="14"/>
      <c r="K12" s="429" t="s">
        <v>116</v>
      </c>
      <c r="L12" s="413" t="s">
        <v>113</v>
      </c>
      <c r="M12" s="28"/>
      <c r="N12" s="21">
        <f>SUM(N13:N15)</f>
        <v>27</v>
      </c>
      <c r="O12" s="21">
        <f>SUM(O13:O15)</f>
        <v>33</v>
      </c>
      <c r="P12" s="21">
        <f>SUM(P13:P15)</f>
        <v>5</v>
      </c>
      <c r="Q12" s="303">
        <f>_xlfn.AVERAGEIFS('全国リスト_公表用（別添2）'!$AB:$AB,'全国リスト_公表用（別添2）'!$W:$W,1)</f>
        <v>70.48148148148147</v>
      </c>
      <c r="R12" s="280">
        <f>MIN(R13:R15)</f>
        <v>0.056</v>
      </c>
      <c r="S12" s="276">
        <f>MAX(S13:S15)</f>
        <v>640</v>
      </c>
    </row>
    <row r="13" spans="1:19" ht="18" customHeight="1">
      <c r="A13" s="426"/>
      <c r="B13" s="414"/>
      <c r="C13" s="22" t="s">
        <v>68</v>
      </c>
      <c r="D13" s="23">
        <v>948</v>
      </c>
      <c r="E13" s="23">
        <v>997</v>
      </c>
      <c r="F13" s="23">
        <v>5</v>
      </c>
      <c r="G13" s="304">
        <v>6.139483122362867</v>
      </c>
      <c r="H13" s="281">
        <v>0.056</v>
      </c>
      <c r="I13" s="277">
        <v>640</v>
      </c>
      <c r="J13" s="14"/>
      <c r="K13" s="426"/>
      <c r="L13" s="414"/>
      <c r="M13" s="22" t="s">
        <v>68</v>
      </c>
      <c r="N13" s="23">
        <f>_xlfn.SUMIFS('全国リスト_公表用（別添2）'!$V:$V,'全国リスト_公表用（別添2）'!$B:$B,$M13,'全国リスト_公表用（別添2）'!$W:$W,1)</f>
        <v>24</v>
      </c>
      <c r="O13" s="23">
        <f>_xlfn.SUMIFS('全国リスト_公表用（別添2）'!$J:$J,'全国リスト_公表用（別添2）'!$B:$B,$M13,'全国リスト_公表用（別添2）'!$W:$W,1)</f>
        <v>30</v>
      </c>
      <c r="P13" s="23">
        <f>_xlfn.SUMIFS('全国リスト_公表用（別添2）'!$Z:$Z,'全国リスト_公表用（別添2）'!$B:$B,$M13,'全国リスト_公表用（別添2）'!$W:$W,1)</f>
        <v>5</v>
      </c>
      <c r="Q13" s="304">
        <f>_xlfn.AVERAGEIFS('全国リスト_公表用（別添2）'!$AB:$AB,'全国リスト_公表用（別添2）'!$B:$B,$M13,'全国リスト_公表用（別添2）'!$W:$W,1)</f>
        <v>77.19166666666666</v>
      </c>
      <c r="R13" s="281">
        <v>0.056</v>
      </c>
      <c r="S13" s="277">
        <v>640</v>
      </c>
    </row>
    <row r="14" spans="1:19" ht="18" customHeight="1">
      <c r="A14" s="426"/>
      <c r="B14" s="414"/>
      <c r="C14" s="24" t="s">
        <v>72</v>
      </c>
      <c r="D14" s="25">
        <v>73</v>
      </c>
      <c r="E14" s="25">
        <v>73</v>
      </c>
      <c r="F14" s="25">
        <v>0</v>
      </c>
      <c r="G14" s="305">
        <v>8.50164383561644</v>
      </c>
      <c r="H14" s="307">
        <v>0.21</v>
      </c>
      <c r="I14" s="279">
        <v>32</v>
      </c>
      <c r="J14" s="14"/>
      <c r="K14" s="426"/>
      <c r="L14" s="414"/>
      <c r="M14" s="24" t="s">
        <v>72</v>
      </c>
      <c r="N14" s="25">
        <f>_xlfn.SUMIFS('全国リスト_公表用（別添2）'!$V:$V,'全国リスト_公表用（別添2）'!$B:$B,$M14,'全国リスト_公表用（別添2）'!$W:$W,1)</f>
        <v>3</v>
      </c>
      <c r="O14" s="25">
        <f>_xlfn.SUMIFS('全国リスト_公表用（別添2）'!$J:$J,'全国リスト_公表用（別添2）'!$B:$B,$M14,'全国リスト_公表用（別添2）'!$W:$W,1)</f>
        <v>3</v>
      </c>
      <c r="P14" s="25">
        <f>_xlfn.SUMIFS('全国リスト_公表用（別添2）'!$Z:$Z,'全国リスト_公表用（別添2）'!$B:$B,$M14,'全国リスト_公表用（別添2）'!$W:$W,1)</f>
        <v>0</v>
      </c>
      <c r="Q14" s="305">
        <f>_xlfn.AVERAGEIFS('全国リスト_公表用（別添2）'!$AB:$AB,'全国リスト_公表用（別添2）'!$B:$B,$M14,'全国リスト_公表用（別添2）'!$W:$W,1)</f>
        <v>16.8</v>
      </c>
      <c r="R14" s="307">
        <v>0.21</v>
      </c>
      <c r="S14" s="279">
        <v>32</v>
      </c>
    </row>
    <row r="15" spans="1:19" ht="18" customHeight="1">
      <c r="A15" s="427"/>
      <c r="B15" s="415"/>
      <c r="C15" s="26" t="s">
        <v>73</v>
      </c>
      <c r="D15" s="27">
        <v>226</v>
      </c>
      <c r="E15" s="27">
        <v>228</v>
      </c>
      <c r="F15" s="27">
        <v>0</v>
      </c>
      <c r="G15" s="306">
        <v>8.58570353982301</v>
      </c>
      <c r="H15" s="301">
        <v>0.094</v>
      </c>
      <c r="I15" s="302">
        <v>110</v>
      </c>
      <c r="J15" s="14"/>
      <c r="K15" s="427"/>
      <c r="L15" s="415"/>
      <c r="M15" s="26" t="s">
        <v>73</v>
      </c>
      <c r="N15" s="27">
        <f>_xlfn.SUMIFS('全国リスト_公表用（別添2）'!$V:$V,'全国リスト_公表用（別添2）'!$B:$B,$M15,'全国リスト_公表用（別添2）'!$W:$W,1)</f>
        <v>0</v>
      </c>
      <c r="O15" s="27">
        <f>_xlfn.SUMIFS('全国リスト_公表用（別添2）'!$J:$J,'全国リスト_公表用（別添2）'!$B:$B,$M15,'全国リスト_公表用（別添2）'!$W:$W,1)</f>
        <v>0</v>
      </c>
      <c r="P15" s="27">
        <f>_xlfn.SUMIFS('全国リスト_公表用（別添2）'!$Z:$Z,'全国リスト_公表用（別添2）'!$B:$B,$M15,'全国リスト_公表用（別添2）'!$W:$W,1)</f>
        <v>0</v>
      </c>
      <c r="Q15" s="306" t="e">
        <f>_xlfn.AVERAGEIFS('全国リスト_公表用（別添2）'!$AB:$AB,'全国リスト_公表用（別添2）'!$B:$B,$M15,'全国リスト_公表用（別添2）'!$W:$W,1)</f>
        <v>#DIV/0!</v>
      </c>
      <c r="R15" s="301">
        <v>0.094</v>
      </c>
      <c r="S15" s="302">
        <v>110</v>
      </c>
    </row>
    <row r="16" spans="5:14" ht="12">
      <c r="E16" s="273" t="s">
        <v>238</v>
      </c>
      <c r="F16" s="273" t="s">
        <v>239</v>
      </c>
      <c r="H16" s="273" t="s">
        <v>245</v>
      </c>
      <c r="J16" s="14"/>
      <c r="K16" s="14"/>
      <c r="L16" s="14"/>
      <c r="N16" s="12" t="s">
        <v>388</v>
      </c>
    </row>
    <row r="17" spans="7:12" ht="12">
      <c r="G17" s="416" t="s">
        <v>247</v>
      </c>
      <c r="H17" s="416"/>
      <c r="I17" s="416"/>
      <c r="J17" s="14"/>
      <c r="K17" s="14"/>
      <c r="L17" s="14"/>
    </row>
    <row r="18" spans="4:12" ht="12">
      <c r="D18" s="273" t="s">
        <v>245</v>
      </c>
      <c r="E18" s="273" t="s">
        <v>245</v>
      </c>
      <c r="F18" s="273" t="s">
        <v>245</v>
      </c>
      <c r="J18" s="14"/>
      <c r="K18" s="14"/>
      <c r="L18" s="14"/>
    </row>
    <row r="19" spans="4:12" ht="12">
      <c r="D19" s="416" t="s">
        <v>246</v>
      </c>
      <c r="E19" s="416"/>
      <c r="F19" s="416"/>
      <c r="J19" s="14"/>
      <c r="K19" s="14"/>
      <c r="L19" s="14"/>
    </row>
  </sheetData>
  <sheetProtection/>
  <mergeCells count="22">
    <mergeCell ref="A8:A11"/>
    <mergeCell ref="B8:B11"/>
    <mergeCell ref="A6:A7"/>
    <mergeCell ref="B6:C7"/>
    <mergeCell ref="D6:D7"/>
    <mergeCell ref="E6:E7"/>
    <mergeCell ref="Q6:S6"/>
    <mergeCell ref="K8:K11"/>
    <mergeCell ref="L8:L11"/>
    <mergeCell ref="G17:I17"/>
    <mergeCell ref="A12:A15"/>
    <mergeCell ref="B12:B15"/>
    <mergeCell ref="F6:F7"/>
    <mergeCell ref="G6:I6"/>
    <mergeCell ref="K6:K7"/>
    <mergeCell ref="K12:K15"/>
    <mergeCell ref="L12:L15"/>
    <mergeCell ref="D19:F19"/>
    <mergeCell ref="L6:M7"/>
    <mergeCell ref="N6:N7"/>
    <mergeCell ref="O6:O7"/>
    <mergeCell ref="P6:P7"/>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B1:Y36"/>
  <sheetViews>
    <sheetView showGridLines="0" view="pageBreakPreview" zoomScale="110" zoomScaleSheetLayoutView="110" zoomScalePageLayoutView="0" workbookViewId="0" topLeftCell="A1">
      <pane xSplit="6" ySplit="6" topLeftCell="G7" activePane="bottomRight" state="frozen"/>
      <selection pane="topLeft" activeCell="J1" sqref="J1"/>
      <selection pane="topRight" activeCell="J1" sqref="J1"/>
      <selection pane="bottomLeft" activeCell="J1" sqref="J1"/>
      <selection pane="bottomRight" activeCell="X1" sqref="X1"/>
    </sheetView>
  </sheetViews>
  <sheetFormatPr defaultColWidth="9.00390625" defaultRowHeight="13.5"/>
  <cols>
    <col min="1" max="1" width="1.625" style="14" customWidth="1"/>
    <col min="2" max="2" width="3.875" style="14" customWidth="1"/>
    <col min="3" max="3" width="5.00390625" style="14" customWidth="1"/>
    <col min="4" max="4" width="5.75390625" style="14" customWidth="1"/>
    <col min="5" max="5" width="8.50390625" style="14" customWidth="1"/>
    <col min="6" max="6" width="8.375" style="14" bestFit="1" customWidth="1"/>
    <col min="7" max="23" width="7.25390625" style="14" customWidth="1"/>
    <col min="24" max="24" width="9.00390625" style="14" customWidth="1"/>
    <col min="25" max="25" width="10.25390625" style="14" bestFit="1" customWidth="1"/>
    <col min="26" max="16384" width="9.00390625" style="14" customWidth="1"/>
  </cols>
  <sheetData>
    <row r="1" spans="2:23" ht="14.25">
      <c r="B1" s="29" t="s">
        <v>148</v>
      </c>
      <c r="W1" s="12"/>
    </row>
    <row r="2" spans="11:22" ht="12">
      <c r="K2" s="30"/>
      <c r="O2" s="16"/>
      <c r="P2" s="16"/>
      <c r="Q2" s="16"/>
      <c r="R2" s="16"/>
      <c r="S2" s="16"/>
      <c r="T2" s="16"/>
      <c r="U2" s="16"/>
      <c r="V2" s="16"/>
    </row>
    <row r="3" spans="11:23" ht="12">
      <c r="K3" s="16"/>
      <c r="O3" s="16"/>
      <c r="U3" s="16" t="s">
        <v>149</v>
      </c>
      <c r="V3" s="16" t="s">
        <v>150</v>
      </c>
      <c r="W3" s="16"/>
    </row>
    <row r="4" spans="11:23" ht="12">
      <c r="K4" s="16"/>
      <c r="O4" s="16"/>
      <c r="U4" s="16"/>
      <c r="V4" s="16" t="s">
        <v>151</v>
      </c>
      <c r="W4" s="16"/>
    </row>
    <row r="5" spans="11:22" ht="18.75" customHeight="1" thickBot="1">
      <c r="K5" s="31"/>
      <c r="O5" s="31"/>
      <c r="P5" s="31"/>
      <c r="Q5" s="31"/>
      <c r="R5" s="31"/>
      <c r="S5" s="31"/>
      <c r="T5" s="31"/>
      <c r="U5" s="31"/>
      <c r="V5" s="31"/>
    </row>
    <row r="6" spans="2:23" ht="42.75" customHeight="1" thickBot="1">
      <c r="B6" s="32" t="s">
        <v>103</v>
      </c>
      <c r="C6" s="33"/>
      <c r="D6" s="432" t="s">
        <v>152</v>
      </c>
      <c r="E6" s="433"/>
      <c r="F6" s="34"/>
      <c r="G6" s="35" t="s">
        <v>76</v>
      </c>
      <c r="H6" s="36" t="s">
        <v>77</v>
      </c>
      <c r="I6" s="36" t="s">
        <v>78</v>
      </c>
      <c r="J6" s="36" t="s">
        <v>79</v>
      </c>
      <c r="K6" s="37" t="s">
        <v>117</v>
      </c>
      <c r="L6" s="36" t="s">
        <v>118</v>
      </c>
      <c r="M6" s="36" t="s">
        <v>80</v>
      </c>
      <c r="N6" s="36" t="s">
        <v>119</v>
      </c>
      <c r="O6" s="38" t="s">
        <v>81</v>
      </c>
      <c r="P6" s="36" t="s">
        <v>210</v>
      </c>
      <c r="Q6" s="36" t="s">
        <v>82</v>
      </c>
      <c r="R6" s="36" t="s">
        <v>83</v>
      </c>
      <c r="S6" s="36" t="s">
        <v>84</v>
      </c>
      <c r="T6" s="36" t="s">
        <v>187</v>
      </c>
      <c r="U6" s="36" t="s">
        <v>291</v>
      </c>
      <c r="V6" s="36" t="s">
        <v>290</v>
      </c>
      <c r="W6" s="337" t="s">
        <v>300</v>
      </c>
    </row>
    <row r="7" spans="2:25" ht="13.5" customHeight="1">
      <c r="B7" s="54"/>
      <c r="C7" s="55" t="s">
        <v>64</v>
      </c>
      <c r="D7" s="56" t="s">
        <v>155</v>
      </c>
      <c r="E7" s="57"/>
      <c r="F7" s="58" t="s">
        <v>109</v>
      </c>
      <c r="G7" s="186" t="s">
        <v>70</v>
      </c>
      <c r="H7" s="215">
        <v>0.5</v>
      </c>
      <c r="I7" s="215">
        <v>0.24</v>
      </c>
      <c r="J7" s="61">
        <v>0.31</v>
      </c>
      <c r="K7" s="62">
        <v>0.25</v>
      </c>
      <c r="L7" s="63">
        <v>0.24</v>
      </c>
      <c r="M7" s="63">
        <v>0.24</v>
      </c>
      <c r="N7" s="63">
        <v>0.22</v>
      </c>
      <c r="O7" s="216">
        <v>0.21</v>
      </c>
      <c r="P7" s="63">
        <v>0.21</v>
      </c>
      <c r="Q7" s="63">
        <v>0.21</v>
      </c>
      <c r="R7" s="63">
        <v>0.2</v>
      </c>
      <c r="S7" s="63">
        <v>0.19</v>
      </c>
      <c r="T7" s="63">
        <v>0.18916832298136635</v>
      </c>
      <c r="U7" s="289">
        <v>0.18913739021329964</v>
      </c>
      <c r="V7" s="63">
        <v>0.19726632718014</v>
      </c>
      <c r="W7" s="374">
        <f>'表１'!G8</f>
        <v>0.19234027325959674</v>
      </c>
      <c r="Y7" s="360" t="s">
        <v>385</v>
      </c>
    </row>
    <row r="8" spans="2:25" ht="24">
      <c r="B8" s="39"/>
      <c r="C8" s="64"/>
      <c r="D8" s="65"/>
      <c r="E8" s="40"/>
      <c r="F8" s="66" t="s">
        <v>153</v>
      </c>
      <c r="G8" s="187" t="s">
        <v>70</v>
      </c>
      <c r="H8" s="188" t="s">
        <v>121</v>
      </c>
      <c r="I8" s="188" t="s">
        <v>122</v>
      </c>
      <c r="J8" s="189" t="s">
        <v>123</v>
      </c>
      <c r="K8" s="190" t="s">
        <v>120</v>
      </c>
      <c r="L8" s="191" t="s">
        <v>124</v>
      </c>
      <c r="M8" s="191" t="s">
        <v>125</v>
      </c>
      <c r="N8" s="191" t="s">
        <v>137</v>
      </c>
      <c r="O8" s="192" t="s">
        <v>138</v>
      </c>
      <c r="P8" s="191" t="s">
        <v>206</v>
      </c>
      <c r="Q8" s="191" t="s">
        <v>126</v>
      </c>
      <c r="R8" s="191" t="s">
        <v>201</v>
      </c>
      <c r="S8" s="191" t="s">
        <v>203</v>
      </c>
      <c r="T8" s="191" t="s">
        <v>240</v>
      </c>
      <c r="U8" s="290" t="s">
        <v>292</v>
      </c>
      <c r="V8" s="191" t="s">
        <v>301</v>
      </c>
      <c r="W8" s="338" t="s">
        <v>374</v>
      </c>
      <c r="Y8" s="360" t="str">
        <f>'表１'!H8&amp;"～"&amp;'表１'!I8</f>
        <v>0.0066～3.2</v>
      </c>
    </row>
    <row r="9" spans="2:23" ht="13.5" customHeight="1">
      <c r="B9" s="69" t="s">
        <v>156</v>
      </c>
      <c r="C9" s="64"/>
      <c r="D9" s="70"/>
      <c r="E9" s="71"/>
      <c r="F9" s="72" t="s">
        <v>154</v>
      </c>
      <c r="G9" s="195" t="s">
        <v>70</v>
      </c>
      <c r="H9" s="196">
        <v>204</v>
      </c>
      <c r="I9" s="196">
        <v>568</v>
      </c>
      <c r="J9" s="197">
        <v>2116</v>
      </c>
      <c r="K9" s="198">
        <v>2213</v>
      </c>
      <c r="L9" s="199">
        <v>2207</v>
      </c>
      <c r="M9" s="199">
        <v>2126</v>
      </c>
      <c r="N9" s="199">
        <v>2057</v>
      </c>
      <c r="O9" s="200">
        <v>1912</v>
      </c>
      <c r="P9" s="199">
        <v>1870</v>
      </c>
      <c r="Q9" s="199">
        <v>1818</v>
      </c>
      <c r="R9" s="199">
        <v>1714</v>
      </c>
      <c r="S9" s="199">
        <v>1617</v>
      </c>
      <c r="T9" s="199">
        <v>1610</v>
      </c>
      <c r="U9" s="291">
        <v>1594</v>
      </c>
      <c r="V9" s="199">
        <v>1571</v>
      </c>
      <c r="W9" s="375">
        <f>'表１'!D8</f>
        <v>1537</v>
      </c>
    </row>
    <row r="10" spans="2:23" ht="13.5" customHeight="1">
      <c r="B10" s="69" t="s">
        <v>157</v>
      </c>
      <c r="C10" s="64"/>
      <c r="D10" s="64"/>
      <c r="E10" s="76" t="s">
        <v>5</v>
      </c>
      <c r="F10" s="76" t="s">
        <v>109</v>
      </c>
      <c r="G10" s="217" t="s">
        <v>70</v>
      </c>
      <c r="H10" s="218" t="s">
        <v>70</v>
      </c>
      <c r="I10" s="218">
        <v>0.4</v>
      </c>
      <c r="J10" s="79">
        <v>0.36</v>
      </c>
      <c r="K10" s="80">
        <v>0.28</v>
      </c>
      <c r="L10" s="81">
        <v>0.29</v>
      </c>
      <c r="M10" s="81">
        <v>0.27</v>
      </c>
      <c r="N10" s="81">
        <v>0.25</v>
      </c>
      <c r="O10" s="82">
        <v>0.24</v>
      </c>
      <c r="P10" s="81">
        <v>0.23</v>
      </c>
      <c r="Q10" s="81">
        <v>0.25</v>
      </c>
      <c r="R10" s="81">
        <v>0.23</v>
      </c>
      <c r="S10" s="81">
        <v>0.21</v>
      </c>
      <c r="T10" s="81">
        <v>0.21875715453802108</v>
      </c>
      <c r="U10" s="292">
        <v>0.21859235150528883</v>
      </c>
      <c r="V10" s="81">
        <v>0.22794565037282516</v>
      </c>
      <c r="W10" s="376">
        <f>'表１'!G9</f>
        <v>0.21969133725820014</v>
      </c>
    </row>
    <row r="11" spans="2:23" ht="13.5" customHeight="1">
      <c r="B11" s="69" t="s">
        <v>158</v>
      </c>
      <c r="C11" s="64"/>
      <c r="D11" s="83"/>
      <c r="E11" s="84"/>
      <c r="F11" s="72" t="s">
        <v>154</v>
      </c>
      <c r="G11" s="195" t="s">
        <v>70</v>
      </c>
      <c r="H11" s="196" t="s">
        <v>70</v>
      </c>
      <c r="I11" s="201">
        <v>186</v>
      </c>
      <c r="J11" s="201">
        <v>1612</v>
      </c>
      <c r="K11" s="202">
        <v>1674</v>
      </c>
      <c r="L11" s="203">
        <v>1663</v>
      </c>
      <c r="M11" s="203">
        <v>1615</v>
      </c>
      <c r="N11" s="203" t="s">
        <v>139</v>
      </c>
      <c r="O11" s="204">
        <v>1464</v>
      </c>
      <c r="P11" s="203">
        <v>1454</v>
      </c>
      <c r="Q11" s="203">
        <v>1408</v>
      </c>
      <c r="R11" s="203">
        <v>1330</v>
      </c>
      <c r="S11" s="203">
        <v>1244</v>
      </c>
      <c r="T11" s="203">
        <v>1223</v>
      </c>
      <c r="U11" s="293">
        <v>1229</v>
      </c>
      <c r="V11" s="203">
        <v>1207</v>
      </c>
      <c r="W11" s="339">
        <f>'表１'!D9</f>
        <v>1189</v>
      </c>
    </row>
    <row r="12" spans="2:23" ht="13.5" customHeight="1">
      <c r="B12" s="69" t="s">
        <v>159</v>
      </c>
      <c r="C12" s="64"/>
      <c r="D12" s="64"/>
      <c r="E12" s="40" t="s">
        <v>114</v>
      </c>
      <c r="F12" s="76" t="s">
        <v>109</v>
      </c>
      <c r="G12" s="217" t="s">
        <v>70</v>
      </c>
      <c r="H12" s="218" t="s">
        <v>70</v>
      </c>
      <c r="I12" s="218">
        <v>0.25</v>
      </c>
      <c r="J12" s="86">
        <v>0.22</v>
      </c>
      <c r="K12" s="87">
        <v>0.21</v>
      </c>
      <c r="L12" s="88">
        <v>0.18</v>
      </c>
      <c r="M12" s="88">
        <v>0.2</v>
      </c>
      <c r="N12" s="88">
        <v>0.17</v>
      </c>
      <c r="O12" s="219">
        <v>0.18</v>
      </c>
      <c r="P12" s="88">
        <v>0.18</v>
      </c>
      <c r="Q12" s="88">
        <v>0.16</v>
      </c>
      <c r="R12" s="88">
        <v>0.16</v>
      </c>
      <c r="S12" s="88">
        <v>0.21</v>
      </c>
      <c r="T12" s="88">
        <v>0.17034065934065934</v>
      </c>
      <c r="U12" s="294">
        <v>0.1810253164556962</v>
      </c>
      <c r="V12" s="88">
        <v>0.18139080459770118</v>
      </c>
      <c r="W12" s="340">
        <f>'表１'!G10</f>
        <v>0.19095180722891572</v>
      </c>
    </row>
    <row r="13" spans="2:23" ht="13.5" customHeight="1">
      <c r="B13" s="69" t="s">
        <v>160</v>
      </c>
      <c r="C13" s="64"/>
      <c r="D13" s="83"/>
      <c r="E13" s="84"/>
      <c r="F13" s="72" t="s">
        <v>154</v>
      </c>
      <c r="G13" s="195" t="s">
        <v>70</v>
      </c>
      <c r="H13" s="196" t="s">
        <v>70</v>
      </c>
      <c r="I13" s="201">
        <v>63</v>
      </c>
      <c r="J13" s="201">
        <v>104</v>
      </c>
      <c r="K13" s="202">
        <v>95</v>
      </c>
      <c r="L13" s="203">
        <v>102</v>
      </c>
      <c r="M13" s="203">
        <v>99</v>
      </c>
      <c r="N13" s="203" t="s">
        <v>140</v>
      </c>
      <c r="O13" s="204">
        <v>89</v>
      </c>
      <c r="P13" s="203">
        <v>91</v>
      </c>
      <c r="Q13" s="203">
        <v>91</v>
      </c>
      <c r="R13" s="203">
        <v>90</v>
      </c>
      <c r="S13" s="203">
        <v>86</v>
      </c>
      <c r="T13" s="203">
        <v>91</v>
      </c>
      <c r="U13" s="293">
        <v>79</v>
      </c>
      <c r="V13" s="203">
        <v>87</v>
      </c>
      <c r="W13" s="339">
        <f>'表１'!D10</f>
        <v>83</v>
      </c>
    </row>
    <row r="14" spans="2:23" ht="13.5" customHeight="1">
      <c r="B14" s="39"/>
      <c r="C14" s="64"/>
      <c r="D14" s="64"/>
      <c r="E14" s="76" t="s">
        <v>115</v>
      </c>
      <c r="F14" s="76" t="s">
        <v>109</v>
      </c>
      <c r="G14" s="217" t="s">
        <v>70</v>
      </c>
      <c r="H14" s="218" t="s">
        <v>70</v>
      </c>
      <c r="I14" s="218">
        <v>0.14</v>
      </c>
      <c r="J14" s="89">
        <v>0.13</v>
      </c>
      <c r="K14" s="90">
        <v>0.13</v>
      </c>
      <c r="L14" s="91">
        <v>0.09159049773755654</v>
      </c>
      <c r="M14" s="91">
        <v>0.094</v>
      </c>
      <c r="N14" s="91">
        <v>0.095</v>
      </c>
      <c r="O14" s="92">
        <v>0.082</v>
      </c>
      <c r="P14" s="91">
        <v>0.096</v>
      </c>
      <c r="Q14" s="91">
        <v>0.072</v>
      </c>
      <c r="R14" s="91">
        <v>0.078</v>
      </c>
      <c r="S14" s="91">
        <v>0.077</v>
      </c>
      <c r="T14" s="91">
        <v>0.07270270270270264</v>
      </c>
      <c r="U14" s="295">
        <v>0.06480419580419577</v>
      </c>
      <c r="V14" s="91">
        <v>0.06857039711191333</v>
      </c>
      <c r="W14" s="377">
        <f>'表１'!G11</f>
        <v>0.0700566037735849</v>
      </c>
    </row>
    <row r="15" spans="2:23" ht="13.5" customHeight="1">
      <c r="B15" s="39"/>
      <c r="C15" s="64"/>
      <c r="D15" s="93"/>
      <c r="E15" s="93"/>
      <c r="F15" s="72" t="s">
        <v>154</v>
      </c>
      <c r="G15" s="195" t="s">
        <v>70</v>
      </c>
      <c r="H15" s="196" t="s">
        <v>70</v>
      </c>
      <c r="I15" s="201">
        <v>319</v>
      </c>
      <c r="J15" s="201">
        <v>400</v>
      </c>
      <c r="K15" s="202">
        <v>444</v>
      </c>
      <c r="L15" s="203">
        <v>442</v>
      </c>
      <c r="M15" s="203">
        <v>412</v>
      </c>
      <c r="N15" s="203" t="s">
        <v>141</v>
      </c>
      <c r="O15" s="204">
        <v>359</v>
      </c>
      <c r="P15" s="203">
        <v>325</v>
      </c>
      <c r="Q15" s="203">
        <v>319</v>
      </c>
      <c r="R15" s="203">
        <v>294</v>
      </c>
      <c r="S15" s="203">
        <v>287</v>
      </c>
      <c r="T15" s="203">
        <v>296</v>
      </c>
      <c r="U15" s="293">
        <v>286</v>
      </c>
      <c r="V15" s="203">
        <v>277</v>
      </c>
      <c r="W15" s="339">
        <f>'表１'!D11</f>
        <v>265</v>
      </c>
    </row>
    <row r="16" spans="2:23" ht="13.5" customHeight="1">
      <c r="B16" s="39"/>
      <c r="C16" s="94" t="s">
        <v>161</v>
      </c>
      <c r="D16" s="95" t="s">
        <v>155</v>
      </c>
      <c r="E16" s="76"/>
      <c r="F16" s="43" t="s">
        <v>109</v>
      </c>
      <c r="G16" s="220" t="s">
        <v>70</v>
      </c>
      <c r="H16" s="221">
        <v>8.3</v>
      </c>
      <c r="I16" s="221">
        <v>5.4</v>
      </c>
      <c r="J16" s="222">
        <v>9.6</v>
      </c>
      <c r="K16" s="223">
        <v>8.5</v>
      </c>
      <c r="L16" s="96">
        <v>9.8</v>
      </c>
      <c r="M16" s="96">
        <v>7.4</v>
      </c>
      <c r="N16" s="96">
        <v>7.5</v>
      </c>
      <c r="O16" s="97">
        <v>6.4</v>
      </c>
      <c r="P16" s="96">
        <v>6.7</v>
      </c>
      <c r="Q16" s="96">
        <v>7.4</v>
      </c>
      <c r="R16" s="96">
        <v>7.2</v>
      </c>
      <c r="S16" s="96">
        <v>7.1</v>
      </c>
      <c r="T16" s="96">
        <v>6.948617469879514</v>
      </c>
      <c r="U16" s="296">
        <v>7.007840909090904</v>
      </c>
      <c r="V16" s="96">
        <v>6.773219135802465</v>
      </c>
      <c r="W16" s="341">
        <f>'表１'!G12</f>
        <v>6.72110585404971</v>
      </c>
    </row>
    <row r="17" spans="2:25" ht="24">
      <c r="B17" s="39"/>
      <c r="C17" s="64"/>
      <c r="D17" s="65"/>
      <c r="E17" s="40"/>
      <c r="F17" s="44" t="s">
        <v>153</v>
      </c>
      <c r="G17" s="187" t="s">
        <v>70</v>
      </c>
      <c r="H17" s="188" t="s">
        <v>127</v>
      </c>
      <c r="I17" s="188" t="s">
        <v>128</v>
      </c>
      <c r="J17" s="193" t="s">
        <v>129</v>
      </c>
      <c r="K17" s="194" t="s">
        <v>142</v>
      </c>
      <c r="L17" s="191" t="s">
        <v>130</v>
      </c>
      <c r="M17" s="191" t="s">
        <v>131</v>
      </c>
      <c r="N17" s="191" t="s">
        <v>132</v>
      </c>
      <c r="O17" s="192" t="s">
        <v>143</v>
      </c>
      <c r="P17" s="191" t="s">
        <v>207</v>
      </c>
      <c r="Q17" s="191" t="s">
        <v>133</v>
      </c>
      <c r="R17" s="191" t="s">
        <v>202</v>
      </c>
      <c r="S17" s="191" t="s">
        <v>204</v>
      </c>
      <c r="T17" s="191" t="s">
        <v>241</v>
      </c>
      <c r="U17" s="290" t="s">
        <v>293</v>
      </c>
      <c r="V17" s="191" t="s">
        <v>302</v>
      </c>
      <c r="W17" s="338" t="s">
        <v>375</v>
      </c>
      <c r="Y17" s="360" t="str">
        <f>'表１'!H12&amp;"～"&amp;'表１'!I12</f>
        <v>0.056～640</v>
      </c>
    </row>
    <row r="18" spans="2:23" ht="13.5" customHeight="1">
      <c r="B18" s="39"/>
      <c r="C18" s="64"/>
      <c r="D18" s="65"/>
      <c r="E18" s="40"/>
      <c r="F18" s="72" t="s">
        <v>154</v>
      </c>
      <c r="G18" s="195" t="s">
        <v>70</v>
      </c>
      <c r="H18" s="196">
        <v>205</v>
      </c>
      <c r="I18" s="196">
        <v>542</v>
      </c>
      <c r="J18" s="205">
        <v>1836</v>
      </c>
      <c r="K18" s="206">
        <v>1813</v>
      </c>
      <c r="L18" s="199">
        <v>1784</v>
      </c>
      <c r="M18" s="199">
        <v>1825</v>
      </c>
      <c r="N18" s="199" t="s">
        <v>144</v>
      </c>
      <c r="O18" s="200">
        <v>1623</v>
      </c>
      <c r="P18" s="199">
        <v>1548</v>
      </c>
      <c r="Q18" s="199">
        <v>1505</v>
      </c>
      <c r="R18" s="199">
        <v>1398</v>
      </c>
      <c r="S18" s="199">
        <v>1316</v>
      </c>
      <c r="T18" s="199">
        <v>1328</v>
      </c>
      <c r="U18" s="291">
        <v>1320</v>
      </c>
      <c r="V18" s="199">
        <v>1296</v>
      </c>
      <c r="W18" s="375">
        <f>'表１'!D12</f>
        <v>1247</v>
      </c>
    </row>
    <row r="19" spans="2:23" ht="13.5" customHeight="1">
      <c r="B19" s="39"/>
      <c r="C19" s="64"/>
      <c r="D19" s="64"/>
      <c r="E19" s="76" t="s">
        <v>5</v>
      </c>
      <c r="F19" s="76" t="s">
        <v>109</v>
      </c>
      <c r="G19" s="220" t="s">
        <v>70</v>
      </c>
      <c r="H19" s="221" t="s">
        <v>70</v>
      </c>
      <c r="I19" s="221">
        <v>5</v>
      </c>
      <c r="J19" s="224">
        <v>9.2</v>
      </c>
      <c r="K19" s="225">
        <v>7.3</v>
      </c>
      <c r="L19" s="98">
        <v>8.5</v>
      </c>
      <c r="M19" s="98">
        <v>6.3</v>
      </c>
      <c r="N19" s="98">
        <v>7.1</v>
      </c>
      <c r="O19" s="226">
        <v>5.6</v>
      </c>
      <c r="P19" s="98">
        <v>5.8</v>
      </c>
      <c r="Q19" s="98">
        <v>6.6</v>
      </c>
      <c r="R19" s="98">
        <v>6.5</v>
      </c>
      <c r="S19" s="98">
        <v>6.3</v>
      </c>
      <c r="T19" s="98">
        <v>5.927479520479516</v>
      </c>
      <c r="U19" s="297">
        <v>6.264669970267584</v>
      </c>
      <c r="V19" s="98">
        <v>5.950467413441957</v>
      </c>
      <c r="W19" s="342">
        <f>'表１'!G13</f>
        <v>6.139483122362867</v>
      </c>
    </row>
    <row r="20" spans="2:23" ht="13.5" customHeight="1">
      <c r="B20" s="39"/>
      <c r="C20" s="64"/>
      <c r="D20" s="64"/>
      <c r="E20" s="93"/>
      <c r="F20" s="72" t="s">
        <v>154</v>
      </c>
      <c r="G20" s="195" t="s">
        <v>70</v>
      </c>
      <c r="H20" s="196" t="s">
        <v>70</v>
      </c>
      <c r="I20" s="201">
        <v>171</v>
      </c>
      <c r="J20" s="201">
        <v>1367</v>
      </c>
      <c r="K20" s="202">
        <v>1360</v>
      </c>
      <c r="L20" s="203">
        <v>1338</v>
      </c>
      <c r="M20" s="203">
        <v>1377</v>
      </c>
      <c r="N20" s="203" t="s">
        <v>145</v>
      </c>
      <c r="O20" s="204">
        <v>1241</v>
      </c>
      <c r="P20" s="203">
        <v>1191</v>
      </c>
      <c r="Q20" s="203">
        <v>1152</v>
      </c>
      <c r="R20" s="203">
        <v>1071</v>
      </c>
      <c r="S20" s="203">
        <v>1011</v>
      </c>
      <c r="T20" s="203">
        <v>1001</v>
      </c>
      <c r="U20" s="293">
        <v>1009</v>
      </c>
      <c r="V20" s="203">
        <v>982</v>
      </c>
      <c r="W20" s="339">
        <f>'表１'!D13</f>
        <v>948</v>
      </c>
    </row>
    <row r="21" spans="2:23" ht="13.5" customHeight="1">
      <c r="B21" s="39"/>
      <c r="C21" s="64"/>
      <c r="D21" s="64"/>
      <c r="E21" s="76" t="s">
        <v>114</v>
      </c>
      <c r="F21" s="76" t="s">
        <v>109</v>
      </c>
      <c r="G21" s="220" t="s">
        <v>70</v>
      </c>
      <c r="H21" s="221" t="s">
        <v>70</v>
      </c>
      <c r="I21" s="221">
        <v>9.8</v>
      </c>
      <c r="J21" s="228">
        <v>11</v>
      </c>
      <c r="K21" s="229">
        <v>18</v>
      </c>
      <c r="L21" s="99">
        <v>13.481333333333335</v>
      </c>
      <c r="M21" s="99">
        <v>11</v>
      </c>
      <c r="N21" s="143">
        <v>9.4</v>
      </c>
      <c r="O21" s="227">
        <v>8.4</v>
      </c>
      <c r="P21" s="143">
        <v>9.2</v>
      </c>
      <c r="Q21" s="99">
        <v>10</v>
      </c>
      <c r="R21" s="143">
        <v>9.2</v>
      </c>
      <c r="S21" s="99">
        <v>10</v>
      </c>
      <c r="T21" s="143">
        <v>9.0875</v>
      </c>
      <c r="U21" s="325">
        <v>8.997352941176468</v>
      </c>
      <c r="V21" s="143">
        <v>8.81763157894737</v>
      </c>
      <c r="W21" s="343">
        <f>'表１'!G14</f>
        <v>8.50164383561644</v>
      </c>
    </row>
    <row r="22" spans="2:23" ht="13.5" customHeight="1">
      <c r="B22" s="39"/>
      <c r="C22" s="64"/>
      <c r="D22" s="64"/>
      <c r="E22" s="64"/>
      <c r="F22" s="72" t="s">
        <v>154</v>
      </c>
      <c r="G22" s="195" t="s">
        <v>70</v>
      </c>
      <c r="H22" s="196" t="s">
        <v>70</v>
      </c>
      <c r="I22" s="207">
        <v>52</v>
      </c>
      <c r="J22" s="207">
        <v>102</v>
      </c>
      <c r="K22" s="208">
        <v>85</v>
      </c>
      <c r="L22" s="203">
        <v>86</v>
      </c>
      <c r="M22" s="203">
        <v>89</v>
      </c>
      <c r="N22" s="203" t="s">
        <v>146</v>
      </c>
      <c r="O22" s="204">
        <v>79</v>
      </c>
      <c r="P22" s="203">
        <v>84</v>
      </c>
      <c r="Q22" s="203">
        <v>82</v>
      </c>
      <c r="R22" s="203">
        <v>82</v>
      </c>
      <c r="S22" s="203">
        <v>75</v>
      </c>
      <c r="T22" s="203">
        <v>84</v>
      </c>
      <c r="U22" s="293">
        <v>68</v>
      </c>
      <c r="V22" s="203">
        <v>76</v>
      </c>
      <c r="W22" s="339">
        <f>'表１'!D14</f>
        <v>73</v>
      </c>
    </row>
    <row r="23" spans="2:23" ht="13.5" customHeight="1">
      <c r="B23" s="39"/>
      <c r="C23" s="64"/>
      <c r="D23" s="64"/>
      <c r="E23" s="76" t="s">
        <v>115</v>
      </c>
      <c r="F23" s="100" t="s">
        <v>109</v>
      </c>
      <c r="G23" s="220" t="s">
        <v>70</v>
      </c>
      <c r="H23" s="221" t="s">
        <v>70</v>
      </c>
      <c r="I23" s="221">
        <v>4.9</v>
      </c>
      <c r="J23" s="230">
        <v>11</v>
      </c>
      <c r="K23" s="231">
        <v>11</v>
      </c>
      <c r="L23" s="101">
        <v>13.933401944444439</v>
      </c>
      <c r="M23" s="101">
        <v>11</v>
      </c>
      <c r="N23" s="144">
        <v>9</v>
      </c>
      <c r="O23" s="102">
        <v>9.2</v>
      </c>
      <c r="P23" s="144">
        <v>9.7</v>
      </c>
      <c r="Q23" s="101">
        <v>10</v>
      </c>
      <c r="R23" s="144">
        <v>9.4</v>
      </c>
      <c r="S23" s="101">
        <v>10</v>
      </c>
      <c r="T23" s="101">
        <v>10.41566666666667</v>
      </c>
      <c r="U23" s="298">
        <v>9.536946502057608</v>
      </c>
      <c r="V23" s="144">
        <v>9.515096638655459</v>
      </c>
      <c r="W23" s="344">
        <f>'表１'!G15</f>
        <v>8.58570353982301</v>
      </c>
    </row>
    <row r="24" spans="2:23" ht="13.5" customHeight="1" thickBot="1">
      <c r="B24" s="49"/>
      <c r="C24" s="103"/>
      <c r="D24" s="103"/>
      <c r="E24" s="103"/>
      <c r="F24" s="104" t="s">
        <v>154</v>
      </c>
      <c r="G24" s="209" t="s">
        <v>70</v>
      </c>
      <c r="H24" s="210" t="s">
        <v>70</v>
      </c>
      <c r="I24" s="211">
        <v>319</v>
      </c>
      <c r="J24" s="211">
        <v>367</v>
      </c>
      <c r="K24" s="212">
        <v>368</v>
      </c>
      <c r="L24" s="213">
        <v>360</v>
      </c>
      <c r="M24" s="213">
        <v>359</v>
      </c>
      <c r="N24" s="213" t="s">
        <v>147</v>
      </c>
      <c r="O24" s="214">
        <v>303</v>
      </c>
      <c r="P24" s="213">
        <v>273</v>
      </c>
      <c r="Q24" s="213">
        <v>271</v>
      </c>
      <c r="R24" s="213">
        <v>245</v>
      </c>
      <c r="S24" s="213">
        <v>230</v>
      </c>
      <c r="T24" s="213">
        <v>243</v>
      </c>
      <c r="U24" s="299">
        <v>243</v>
      </c>
      <c r="V24" s="213">
        <v>238</v>
      </c>
      <c r="W24" s="378">
        <f>'表１'!D15</f>
        <v>226</v>
      </c>
    </row>
    <row r="25" spans="2:17" ht="13.5" customHeight="1" hidden="1">
      <c r="B25" s="54" t="s">
        <v>162</v>
      </c>
      <c r="C25" s="57"/>
      <c r="D25" s="105"/>
      <c r="E25" s="106"/>
      <c r="F25" s="58" t="s">
        <v>109</v>
      </c>
      <c r="G25" s="59"/>
      <c r="H25" s="60"/>
      <c r="I25" s="60"/>
      <c r="J25" s="107"/>
      <c r="K25" s="108"/>
      <c r="L25" s="107"/>
      <c r="M25" s="107"/>
      <c r="N25" s="107"/>
      <c r="O25" s="109"/>
      <c r="P25" s="145"/>
      <c r="Q25" s="110"/>
    </row>
    <row r="26" spans="2:17" ht="12" hidden="1">
      <c r="B26" s="39"/>
      <c r="C26" s="40"/>
      <c r="D26" s="41"/>
      <c r="E26" s="42"/>
      <c r="F26" s="44" t="s">
        <v>153</v>
      </c>
      <c r="G26" s="67"/>
      <c r="H26" s="68"/>
      <c r="I26" s="68"/>
      <c r="J26" s="45"/>
      <c r="K26" s="46"/>
      <c r="L26" s="45"/>
      <c r="M26" s="45"/>
      <c r="N26" s="45"/>
      <c r="O26" s="48"/>
      <c r="P26" s="47"/>
      <c r="Q26" s="110"/>
    </row>
    <row r="27" spans="2:17" ht="13.5" customHeight="1" hidden="1" thickBot="1">
      <c r="B27" s="49"/>
      <c r="C27" s="50"/>
      <c r="D27" s="51"/>
      <c r="E27" s="52"/>
      <c r="F27" s="53" t="s">
        <v>154</v>
      </c>
      <c r="G27" s="111"/>
      <c r="H27" s="112"/>
      <c r="I27" s="112"/>
      <c r="J27" s="113"/>
      <c r="K27" s="114"/>
      <c r="L27" s="113"/>
      <c r="M27" s="113"/>
      <c r="N27" s="113"/>
      <c r="O27" s="115"/>
      <c r="P27" s="146"/>
      <c r="Q27" s="110"/>
    </row>
    <row r="28" spans="2:17" ht="13.5" customHeight="1" hidden="1">
      <c r="B28" s="54" t="s">
        <v>163</v>
      </c>
      <c r="C28" s="106"/>
      <c r="D28" s="434" t="s">
        <v>164</v>
      </c>
      <c r="E28" s="435"/>
      <c r="F28" s="58" t="s">
        <v>109</v>
      </c>
      <c r="G28" s="59"/>
      <c r="H28" s="60"/>
      <c r="I28" s="60"/>
      <c r="J28" s="116"/>
      <c r="K28" s="117"/>
      <c r="L28" s="116"/>
      <c r="M28" s="116"/>
      <c r="N28" s="116"/>
      <c r="O28" s="118"/>
      <c r="P28" s="147"/>
      <c r="Q28" s="110"/>
    </row>
    <row r="29" spans="2:17" ht="13.5" customHeight="1" hidden="1">
      <c r="B29" s="39"/>
      <c r="C29" s="42"/>
      <c r="D29" s="119"/>
      <c r="E29" s="119"/>
      <c r="F29" s="72" t="s">
        <v>154</v>
      </c>
      <c r="G29" s="73"/>
      <c r="H29" s="85"/>
      <c r="I29" s="85"/>
      <c r="J29" s="74"/>
      <c r="K29" s="75"/>
      <c r="L29" s="74"/>
      <c r="M29" s="74"/>
      <c r="N29" s="74"/>
      <c r="O29" s="120"/>
      <c r="P29" s="146"/>
      <c r="Q29" s="110"/>
    </row>
    <row r="30" spans="2:17" ht="13.5" customHeight="1" hidden="1">
      <c r="B30" s="39"/>
      <c r="C30" s="42"/>
      <c r="D30" s="436" t="s">
        <v>165</v>
      </c>
      <c r="E30" s="437"/>
      <c r="F30" s="43" t="s">
        <v>109</v>
      </c>
      <c r="G30" s="77"/>
      <c r="H30" s="78"/>
      <c r="I30" s="78"/>
      <c r="J30" s="121"/>
      <c r="K30" s="122"/>
      <c r="L30" s="121"/>
      <c r="M30" s="121"/>
      <c r="N30" s="121"/>
      <c r="O30" s="123"/>
      <c r="P30" s="148"/>
      <c r="Q30" s="110"/>
    </row>
    <row r="31" spans="2:17" ht="13.5" customHeight="1" hidden="1">
      <c r="B31" s="39"/>
      <c r="C31" s="42"/>
      <c r="D31" s="119"/>
      <c r="E31" s="119"/>
      <c r="F31" s="72" t="s">
        <v>154</v>
      </c>
      <c r="G31" s="73"/>
      <c r="H31" s="85"/>
      <c r="I31" s="85"/>
      <c r="J31" s="74"/>
      <c r="K31" s="75"/>
      <c r="L31" s="74"/>
      <c r="M31" s="74"/>
      <c r="N31" s="74"/>
      <c r="O31" s="120"/>
      <c r="P31" s="146"/>
      <c r="Q31" s="110"/>
    </row>
    <row r="32" spans="2:17" ht="13.5" customHeight="1" hidden="1">
      <c r="B32" s="39"/>
      <c r="C32" s="40"/>
      <c r="D32" s="124" t="s">
        <v>66</v>
      </c>
      <c r="E32" s="125"/>
      <c r="F32" s="43" t="s">
        <v>109</v>
      </c>
      <c r="G32" s="77"/>
      <c r="H32" s="78"/>
      <c r="I32" s="78"/>
      <c r="J32" s="126"/>
      <c r="K32" s="127"/>
      <c r="L32" s="126"/>
      <c r="M32" s="126"/>
      <c r="N32" s="126"/>
      <c r="O32" s="128"/>
      <c r="P32" s="145"/>
      <c r="Q32" s="110"/>
    </row>
    <row r="33" spans="2:17" ht="12" hidden="1">
      <c r="B33" s="39"/>
      <c r="C33" s="40"/>
      <c r="D33" s="110"/>
      <c r="E33" s="110"/>
      <c r="F33" s="44" t="s">
        <v>153</v>
      </c>
      <c r="G33" s="67"/>
      <c r="H33" s="68"/>
      <c r="I33" s="129"/>
      <c r="J33" s="45"/>
      <c r="K33" s="46"/>
      <c r="L33" s="45"/>
      <c r="M33" s="45"/>
      <c r="N33" s="45"/>
      <c r="O33" s="48"/>
      <c r="P33" s="47"/>
      <c r="Q33" s="110"/>
    </row>
    <row r="34" spans="2:17" ht="13.5" customHeight="1" hidden="1" thickBot="1">
      <c r="B34" s="49"/>
      <c r="C34" s="50"/>
      <c r="D34" s="130"/>
      <c r="E34" s="130"/>
      <c r="F34" s="53" t="s">
        <v>154</v>
      </c>
      <c r="G34" s="111"/>
      <c r="H34" s="112"/>
      <c r="I34" s="131"/>
      <c r="J34" s="113"/>
      <c r="K34" s="114"/>
      <c r="L34" s="113"/>
      <c r="M34" s="113"/>
      <c r="N34" s="113"/>
      <c r="O34" s="115"/>
      <c r="P34" s="146"/>
      <c r="Q34" s="110"/>
    </row>
    <row r="35" ht="6" customHeight="1">
      <c r="Q35" s="110"/>
    </row>
    <row r="36" spans="2:19" ht="50.25" customHeight="1">
      <c r="B36" s="438" t="s">
        <v>173</v>
      </c>
      <c r="C36" s="438"/>
      <c r="D36" s="438"/>
      <c r="E36" s="438"/>
      <c r="F36" s="438"/>
      <c r="G36" s="438"/>
      <c r="H36" s="438"/>
      <c r="I36" s="438"/>
      <c r="J36" s="438"/>
      <c r="K36" s="438"/>
      <c r="L36" s="438"/>
      <c r="M36" s="438"/>
      <c r="N36" s="438"/>
      <c r="O36" s="438"/>
      <c r="P36" s="438"/>
      <c r="Q36" s="438"/>
      <c r="R36" s="438"/>
      <c r="S36" s="438"/>
    </row>
    <row r="40" ht="12" customHeight="1"/>
  </sheetData>
  <sheetProtection/>
  <mergeCells count="4">
    <mergeCell ref="D6:E6"/>
    <mergeCell ref="D28:E28"/>
    <mergeCell ref="D30:E30"/>
    <mergeCell ref="B36:S36"/>
  </mergeCells>
  <printOptions horizontalCentered="1"/>
  <pageMargins left="0.3937007874015748" right="0.3937007874015748" top="0.7874015748031497" bottom="0.7874015748031497" header="0.5118110236220472" footer="0.1968503937007874"/>
  <pageSetup fitToHeight="1" fitToWidth="1" horizontalDpi="600" verticalDpi="600" orientation="portrait" paperSize="9" scale="62"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B2:V19"/>
  <sheetViews>
    <sheetView showGridLines="0" view="pageBreakPreview" zoomScale="110" zoomScaleSheetLayoutView="110" zoomScalePageLayoutView="0" workbookViewId="0" topLeftCell="A1">
      <selection activeCell="W1" sqref="W1"/>
    </sheetView>
  </sheetViews>
  <sheetFormatPr defaultColWidth="9.00390625" defaultRowHeight="13.5"/>
  <cols>
    <col min="1" max="1" width="1.625" style="150" customWidth="1"/>
    <col min="2" max="2" width="14.875" style="150" customWidth="1"/>
    <col min="3" max="3" width="6.375" style="150" bestFit="1" customWidth="1"/>
    <col min="4" max="4" width="9.625" style="150" bestFit="1" customWidth="1"/>
    <col min="5" max="5" width="8.625" style="150" bestFit="1" customWidth="1"/>
    <col min="6" max="21" width="7.625" style="150" customWidth="1"/>
    <col min="22" max="16384" width="9.00390625" style="150" customWidth="1"/>
  </cols>
  <sheetData>
    <row r="2" ht="14.25">
      <c r="B2" s="149" t="s">
        <v>11</v>
      </c>
    </row>
    <row r="3" spans="15:21" ht="13.5">
      <c r="O3" s="261"/>
      <c r="P3" s="261"/>
      <c r="Q3" s="261"/>
      <c r="R3" s="261"/>
      <c r="S3" s="261"/>
      <c r="T3" s="261"/>
      <c r="U3" s="261"/>
    </row>
    <row r="4" spans="15:22" s="151" customFormat="1" ht="12">
      <c r="O4" s="262"/>
      <c r="T4" s="262" t="s">
        <v>12</v>
      </c>
      <c r="U4" s="262" t="s">
        <v>13</v>
      </c>
      <c r="V4" s="262"/>
    </row>
    <row r="5" spans="15:22" s="151" customFormat="1" ht="12">
      <c r="O5" s="262"/>
      <c r="T5" s="262"/>
      <c r="U5" s="262" t="s">
        <v>14</v>
      </c>
      <c r="V5" s="262"/>
    </row>
    <row r="6" spans="15:22" s="151" customFormat="1" ht="16.5" customHeight="1" thickBot="1">
      <c r="O6" s="262"/>
      <c r="T6" s="262"/>
      <c r="U6" s="263" t="s">
        <v>151</v>
      </c>
      <c r="V6" s="262"/>
    </row>
    <row r="7" spans="2:22" s="151" customFormat="1" ht="29.25" customHeight="1" thickBot="1">
      <c r="B7" s="152" t="s">
        <v>216</v>
      </c>
      <c r="C7" s="153" t="s">
        <v>217</v>
      </c>
      <c r="D7" s="232" t="s">
        <v>85</v>
      </c>
      <c r="E7" s="232"/>
      <c r="F7" s="233" t="s">
        <v>76</v>
      </c>
      <c r="G7" s="234" t="s">
        <v>77</v>
      </c>
      <c r="H7" s="234" t="s">
        <v>78</v>
      </c>
      <c r="I7" s="234" t="s">
        <v>79</v>
      </c>
      <c r="J7" s="235" t="s">
        <v>117</v>
      </c>
      <c r="K7" s="234" t="s">
        <v>118</v>
      </c>
      <c r="L7" s="234" t="s">
        <v>80</v>
      </c>
      <c r="M7" s="234" t="s">
        <v>119</v>
      </c>
      <c r="N7" s="234" t="s">
        <v>81</v>
      </c>
      <c r="O7" s="234" t="s">
        <v>210</v>
      </c>
      <c r="P7" s="234" t="s">
        <v>82</v>
      </c>
      <c r="Q7" s="234" t="s">
        <v>83</v>
      </c>
      <c r="R7" s="234" t="s">
        <v>84</v>
      </c>
      <c r="S7" s="234" t="s">
        <v>184</v>
      </c>
      <c r="T7" s="308" t="s">
        <v>218</v>
      </c>
      <c r="U7" s="234" t="s">
        <v>290</v>
      </c>
      <c r="V7" s="327" t="s">
        <v>299</v>
      </c>
    </row>
    <row r="8" spans="2:22" s="156" customFormat="1" ht="19.5" customHeight="1">
      <c r="B8" s="154" t="s">
        <v>219</v>
      </c>
      <c r="C8" s="155" t="s">
        <v>220</v>
      </c>
      <c r="D8" s="132">
        <v>722</v>
      </c>
      <c r="E8" s="178" t="s">
        <v>69</v>
      </c>
      <c r="F8" s="238" t="s">
        <v>70</v>
      </c>
      <c r="G8" s="239" t="s">
        <v>70</v>
      </c>
      <c r="H8" s="239" t="s">
        <v>70</v>
      </c>
      <c r="I8" s="179">
        <v>0.468069735006974</v>
      </c>
      <c r="J8" s="179">
        <v>0.34218549511855</v>
      </c>
      <c r="K8" s="179">
        <v>0.31378940027894</v>
      </c>
      <c r="L8" s="179">
        <v>0.287751743375174</v>
      </c>
      <c r="M8" s="179">
        <v>0.25844909344491</v>
      </c>
      <c r="N8" s="179">
        <v>0.257940027894003</v>
      </c>
      <c r="O8" s="179">
        <v>0.264980474198048</v>
      </c>
      <c r="P8" s="179">
        <v>0.259918688981869</v>
      </c>
      <c r="Q8" s="179">
        <v>0.243347280334728</v>
      </c>
      <c r="R8" s="179">
        <v>0.2201059972106</v>
      </c>
      <c r="S8" s="179">
        <v>0.216721059972106</v>
      </c>
      <c r="T8" s="309">
        <v>0.220665271966527</v>
      </c>
      <c r="U8" s="179">
        <v>0.233517433751743</v>
      </c>
      <c r="V8" s="328">
        <v>0.217486750348675</v>
      </c>
    </row>
    <row r="9" spans="2:22" s="156" customFormat="1" ht="34.5" customHeight="1">
      <c r="B9" s="157"/>
      <c r="C9" s="158"/>
      <c r="D9" s="133"/>
      <c r="E9" s="180" t="s">
        <v>71</v>
      </c>
      <c r="F9" s="236" t="s">
        <v>70</v>
      </c>
      <c r="G9" s="237" t="s">
        <v>70</v>
      </c>
      <c r="H9" s="237" t="s">
        <v>70</v>
      </c>
      <c r="I9" s="185" t="s">
        <v>221</v>
      </c>
      <c r="J9" s="185" t="s">
        <v>222</v>
      </c>
      <c r="K9" s="185" t="s">
        <v>223</v>
      </c>
      <c r="L9" s="185" t="s">
        <v>376</v>
      </c>
      <c r="M9" s="185" t="s">
        <v>224</v>
      </c>
      <c r="N9" s="185" t="s">
        <v>377</v>
      </c>
      <c r="O9" s="185" t="s">
        <v>225</v>
      </c>
      <c r="P9" s="185" t="s">
        <v>378</v>
      </c>
      <c r="Q9" s="185" t="s">
        <v>226</v>
      </c>
      <c r="R9" s="185" t="s">
        <v>227</v>
      </c>
      <c r="S9" s="185" t="s">
        <v>379</v>
      </c>
      <c r="T9" s="310" t="s">
        <v>0</v>
      </c>
      <c r="U9" s="185" t="s">
        <v>380</v>
      </c>
      <c r="V9" s="329" t="s">
        <v>389</v>
      </c>
    </row>
    <row r="10" spans="2:22" s="156" customFormat="1" ht="19.5" customHeight="1">
      <c r="B10" s="157"/>
      <c r="C10" s="159" t="s">
        <v>228</v>
      </c>
      <c r="D10" s="134">
        <v>576</v>
      </c>
      <c r="E10" s="135" t="s">
        <v>69</v>
      </c>
      <c r="F10" s="240" t="s">
        <v>70</v>
      </c>
      <c r="G10" s="241" t="s">
        <v>70</v>
      </c>
      <c r="H10" s="241" t="s">
        <v>70</v>
      </c>
      <c r="I10" s="181">
        <v>0.533323478260869</v>
      </c>
      <c r="J10" s="181">
        <v>0.380544347826087</v>
      </c>
      <c r="K10" s="181">
        <v>0.354989565217391</v>
      </c>
      <c r="L10" s="181">
        <v>0.32568</v>
      </c>
      <c r="M10" s="181">
        <v>0.290130434782609</v>
      </c>
      <c r="N10" s="181">
        <v>0.292012173913043</v>
      </c>
      <c r="O10" s="181">
        <v>0.299026086956522</v>
      </c>
      <c r="P10" s="181">
        <v>0.29799252173913</v>
      </c>
      <c r="Q10" s="181">
        <v>0.276737391304348</v>
      </c>
      <c r="R10" s="181">
        <v>0.24787652173913</v>
      </c>
      <c r="S10" s="181">
        <v>0.246478260869565</v>
      </c>
      <c r="T10" s="311">
        <v>0.253370434782609</v>
      </c>
      <c r="U10" s="181">
        <v>0.267300869565217</v>
      </c>
      <c r="V10" s="330">
        <v>0.246206956521739</v>
      </c>
    </row>
    <row r="11" spans="2:22" s="156" customFormat="1" ht="19.5" customHeight="1">
      <c r="B11" s="160"/>
      <c r="C11" s="161" t="s">
        <v>229</v>
      </c>
      <c r="D11" s="136">
        <v>26</v>
      </c>
      <c r="E11" s="137" t="s">
        <v>69</v>
      </c>
      <c r="F11" s="242" t="s">
        <v>70</v>
      </c>
      <c r="G11" s="243" t="s">
        <v>70</v>
      </c>
      <c r="H11" s="243" t="s">
        <v>70</v>
      </c>
      <c r="I11" s="182">
        <v>0.444192307692308</v>
      </c>
      <c r="J11" s="182">
        <v>0.309307692307692</v>
      </c>
      <c r="K11" s="182">
        <v>0.318576923076923</v>
      </c>
      <c r="L11" s="182">
        <v>0.280923076923077</v>
      </c>
      <c r="M11" s="182">
        <v>0.276653846153846</v>
      </c>
      <c r="N11" s="182">
        <v>0.275076923076923</v>
      </c>
      <c r="O11" s="182">
        <v>0.271653846153846</v>
      </c>
      <c r="P11" s="182">
        <v>0.222884615384615</v>
      </c>
      <c r="Q11" s="182">
        <v>0.255653846153846</v>
      </c>
      <c r="R11" s="182">
        <v>0.291461538461538</v>
      </c>
      <c r="S11" s="182">
        <v>0.216076923076923</v>
      </c>
      <c r="T11" s="312">
        <v>0.215153846153846</v>
      </c>
      <c r="U11" s="182">
        <v>0.240961538461538</v>
      </c>
      <c r="V11" s="331">
        <v>0.2735</v>
      </c>
    </row>
    <row r="12" spans="2:22" s="156" customFormat="1" ht="19.5" customHeight="1">
      <c r="B12" s="160"/>
      <c r="C12" s="162" t="s">
        <v>230</v>
      </c>
      <c r="D12" s="138">
        <v>120</v>
      </c>
      <c r="E12" s="139" t="s">
        <v>69</v>
      </c>
      <c r="F12" s="244" t="s">
        <v>70</v>
      </c>
      <c r="G12" s="245" t="s">
        <v>70</v>
      </c>
      <c r="H12" s="245" t="s">
        <v>70</v>
      </c>
      <c r="I12" s="183">
        <v>0.149965517241379</v>
      </c>
      <c r="J12" s="183">
        <v>0.159413793103448</v>
      </c>
      <c r="K12" s="183">
        <v>0.108491379310345</v>
      </c>
      <c r="L12" s="246">
        <v>0.101275862068965</v>
      </c>
      <c r="M12" s="246">
        <v>0.0973275862068966</v>
      </c>
      <c r="N12" s="246">
        <v>0.0852068965517241</v>
      </c>
      <c r="O12" s="246">
        <v>0.0947241379310344</v>
      </c>
      <c r="P12" s="246">
        <v>0.0794913793103448</v>
      </c>
      <c r="Q12" s="246">
        <v>0.0750775862068965</v>
      </c>
      <c r="R12" s="246">
        <v>0.0664568965517241</v>
      </c>
      <c r="S12" s="246">
        <v>0.0693620689655172</v>
      </c>
      <c r="T12" s="313">
        <v>0.0597844827586207</v>
      </c>
      <c r="U12" s="246">
        <v>0.0643879310344827</v>
      </c>
      <c r="V12" s="332">
        <v>0.0625689655172414</v>
      </c>
    </row>
    <row r="13" spans="2:22" s="156" customFormat="1" ht="19.5" customHeight="1">
      <c r="B13" s="163" t="s">
        <v>231</v>
      </c>
      <c r="C13" s="164" t="s">
        <v>220</v>
      </c>
      <c r="D13" s="140">
        <v>449</v>
      </c>
      <c r="E13" s="184" t="s">
        <v>69</v>
      </c>
      <c r="F13" s="247" t="s">
        <v>70</v>
      </c>
      <c r="G13" s="248" t="s">
        <v>70</v>
      </c>
      <c r="H13" s="248" t="s">
        <v>70</v>
      </c>
      <c r="I13" s="249">
        <v>17.5297781531532</v>
      </c>
      <c r="J13" s="249">
        <v>15.6818130630631</v>
      </c>
      <c r="K13" s="249">
        <v>15.5962027027027</v>
      </c>
      <c r="L13" s="249">
        <v>13.9342184684685</v>
      </c>
      <c r="M13" s="249">
        <v>12.5084864864865</v>
      </c>
      <c r="N13" s="249">
        <v>11.5646644144144</v>
      </c>
      <c r="O13" s="249">
        <v>11.0531081081081</v>
      </c>
      <c r="P13" s="249">
        <v>11.0599436936937</v>
      </c>
      <c r="Q13" s="249">
        <v>11.3926126126126</v>
      </c>
      <c r="R13" s="249">
        <v>11.0762432432432</v>
      </c>
      <c r="S13" s="249">
        <v>10.3826351351351</v>
      </c>
      <c r="T13" s="359">
        <v>10.1495472972973</v>
      </c>
      <c r="U13" s="336">
        <v>9.30532207207206</v>
      </c>
      <c r="V13" s="333">
        <v>9.16392873051224</v>
      </c>
    </row>
    <row r="14" spans="2:22" s="156" customFormat="1" ht="34.5" customHeight="1">
      <c r="B14" s="157"/>
      <c r="C14" s="158"/>
      <c r="D14" s="133"/>
      <c r="E14" s="180" t="s">
        <v>71</v>
      </c>
      <c r="F14" s="236" t="s">
        <v>70</v>
      </c>
      <c r="G14" s="237" t="s">
        <v>70</v>
      </c>
      <c r="H14" s="237" t="s">
        <v>70</v>
      </c>
      <c r="I14" s="185" t="s">
        <v>232</v>
      </c>
      <c r="J14" s="185" t="s">
        <v>294</v>
      </c>
      <c r="K14" s="185" t="s">
        <v>295</v>
      </c>
      <c r="L14" s="185" t="s">
        <v>233</v>
      </c>
      <c r="M14" s="185" t="s">
        <v>234</v>
      </c>
      <c r="N14" s="185" t="s">
        <v>235</v>
      </c>
      <c r="O14" s="185" t="s">
        <v>381</v>
      </c>
      <c r="P14" s="185" t="s">
        <v>236</v>
      </c>
      <c r="Q14" s="185" t="s">
        <v>237</v>
      </c>
      <c r="R14" s="185" t="s">
        <v>382</v>
      </c>
      <c r="S14" s="185" t="s">
        <v>383</v>
      </c>
      <c r="T14" s="310" t="s">
        <v>2</v>
      </c>
      <c r="U14" s="185" t="s">
        <v>384</v>
      </c>
      <c r="V14" s="329" t="s">
        <v>390</v>
      </c>
    </row>
    <row r="15" spans="2:22" s="156" customFormat="1" ht="19.5" customHeight="1">
      <c r="B15" s="157"/>
      <c r="C15" s="159" t="s">
        <v>228</v>
      </c>
      <c r="D15" s="134">
        <v>355</v>
      </c>
      <c r="E15" s="135" t="s">
        <v>69</v>
      </c>
      <c r="F15" s="247" t="s">
        <v>70</v>
      </c>
      <c r="G15" s="248" t="s">
        <v>70</v>
      </c>
      <c r="H15" s="248" t="s">
        <v>70</v>
      </c>
      <c r="I15" s="250">
        <v>17.7431398305085</v>
      </c>
      <c r="J15" s="250">
        <v>15.4316694915254</v>
      </c>
      <c r="K15" s="250">
        <v>14.6091638418079</v>
      </c>
      <c r="L15" s="250">
        <v>13.2749237288136</v>
      </c>
      <c r="M15" s="250">
        <v>11.6607005649718</v>
      </c>
      <c r="N15" s="250">
        <v>10.7118672316384</v>
      </c>
      <c r="O15" s="257">
        <v>9.7309604519774</v>
      </c>
      <c r="P15" s="250">
        <v>10.0550423728813</v>
      </c>
      <c r="Q15" s="250">
        <v>10.9084237288136</v>
      </c>
      <c r="R15" s="250">
        <v>10.362604519774</v>
      </c>
      <c r="S15" s="257">
        <v>9.89039548022597</v>
      </c>
      <c r="T15" s="314">
        <v>9.48330225988701</v>
      </c>
      <c r="U15" s="257">
        <v>8.3586242937853</v>
      </c>
      <c r="V15" s="334">
        <v>8.56568926553672</v>
      </c>
    </row>
    <row r="16" spans="2:22" s="156" customFormat="1" ht="19.5" customHeight="1">
      <c r="B16" s="160"/>
      <c r="C16" s="161" t="s">
        <v>229</v>
      </c>
      <c r="D16" s="136">
        <v>21</v>
      </c>
      <c r="E16" s="137" t="s">
        <v>69</v>
      </c>
      <c r="F16" s="251" t="s">
        <v>70</v>
      </c>
      <c r="G16" s="252" t="s">
        <v>70</v>
      </c>
      <c r="H16" s="252" t="s">
        <v>70</v>
      </c>
      <c r="I16" s="253">
        <v>11.2866666666667</v>
      </c>
      <c r="J16" s="253">
        <v>12.1333333333333</v>
      </c>
      <c r="K16" s="253">
        <v>12.2690476190476</v>
      </c>
      <c r="L16" s="253">
        <v>12.0780952380952</v>
      </c>
      <c r="M16" s="253">
        <v>10.1990476190476</v>
      </c>
      <c r="N16" s="253">
        <v>10.3190476190476</v>
      </c>
      <c r="O16" s="253">
        <v>11.6057142857143</v>
      </c>
      <c r="P16" s="253">
        <v>11.0185714285714</v>
      </c>
      <c r="Q16" s="253">
        <v>10.1609523809524</v>
      </c>
      <c r="R16" s="253">
        <v>11.3366666666667</v>
      </c>
      <c r="S16" s="253">
        <v>10.202380952381</v>
      </c>
      <c r="T16" s="315">
        <v>11.1952380952381</v>
      </c>
      <c r="U16" s="253">
        <v>11.2204761904762</v>
      </c>
      <c r="V16" s="335">
        <v>10.262380952381</v>
      </c>
    </row>
    <row r="17" spans="2:22" s="156" customFormat="1" ht="19.5" customHeight="1" thickBot="1">
      <c r="B17" s="165"/>
      <c r="C17" s="166" t="s">
        <v>230</v>
      </c>
      <c r="D17" s="141">
        <v>73</v>
      </c>
      <c r="E17" s="142" t="s">
        <v>69</v>
      </c>
      <c r="F17" s="254" t="s">
        <v>70</v>
      </c>
      <c r="G17" s="255" t="s">
        <v>70</v>
      </c>
      <c r="H17" s="255" t="s">
        <v>70</v>
      </c>
      <c r="I17" s="256">
        <v>18.3352173913043</v>
      </c>
      <c r="J17" s="256">
        <v>18.0451304347826</v>
      </c>
      <c r="K17" s="256">
        <v>21.6727536231884</v>
      </c>
      <c r="L17" s="256">
        <v>17.8815942028986</v>
      </c>
      <c r="M17" s="256">
        <v>17.5608695652174</v>
      </c>
      <c r="N17" s="256">
        <v>16.3189855072464</v>
      </c>
      <c r="O17" s="256">
        <v>17.668115942029</v>
      </c>
      <c r="P17" s="256">
        <v>16.228115942029</v>
      </c>
      <c r="Q17" s="256">
        <v>14.2515652173913</v>
      </c>
      <c r="R17" s="256">
        <v>14.6582608695652</v>
      </c>
      <c r="S17" s="256">
        <v>12.9628985507246</v>
      </c>
      <c r="T17" s="316">
        <v>13.2494202898551</v>
      </c>
      <c r="U17" s="256">
        <v>13.5794202898551</v>
      </c>
      <c r="V17" s="373">
        <v>11.7905797101449</v>
      </c>
    </row>
    <row r="18" ht="13.5">
      <c r="D18" s="167"/>
    </row>
    <row r="19" spans="2:18" ht="93.75" customHeight="1">
      <c r="B19" s="439" t="s">
        <v>174</v>
      </c>
      <c r="C19" s="439"/>
      <c r="D19" s="439"/>
      <c r="E19" s="439"/>
      <c r="F19" s="439"/>
      <c r="G19" s="439"/>
      <c r="H19" s="439"/>
      <c r="I19" s="439"/>
      <c r="J19" s="439"/>
      <c r="K19" s="439"/>
      <c r="L19" s="439"/>
      <c r="M19" s="439"/>
      <c r="N19" s="439"/>
      <c r="O19" s="439"/>
      <c r="P19" s="439"/>
      <c r="Q19" s="439"/>
      <c r="R19" s="439"/>
    </row>
  </sheetData>
  <sheetProtection/>
  <mergeCells count="1">
    <mergeCell ref="B19:R19"/>
  </mergeCells>
  <printOptions horizontalCentered="1"/>
  <pageMargins left="0.3937007874015748" right="0.3937007874015748" top="0.984251968503937" bottom="0.7874015748031497" header="0.5118110236220472" footer="0.5118110236220472"/>
  <pageSetup fitToHeight="1" fitToWidth="1" horizontalDpi="600" verticalDpi="600" orientation="portrait" paperSize="9" scale="56" r:id="rId2"/>
  <drawing r:id="rId1"/>
</worksheet>
</file>

<file path=xl/worksheets/sheet4.xml><?xml version="1.0" encoding="utf-8"?>
<worksheet xmlns="http://schemas.openxmlformats.org/spreadsheetml/2006/main" xmlns:r="http://schemas.openxmlformats.org/officeDocument/2006/relationships">
  <sheetPr>
    <tabColor theme="0"/>
  </sheetPr>
  <dimension ref="A1:AG55"/>
  <sheetViews>
    <sheetView showGridLines="0" view="pageBreakPreview" zoomScale="80" zoomScaleNormal="85" zoomScaleSheetLayoutView="80" zoomScalePageLayoutView="0" workbookViewId="0" topLeftCell="A1">
      <pane xSplit="2" ySplit="4" topLeftCell="C5" activePane="bottomRight" state="frozen"/>
      <selection pane="topLeft" activeCell="J1" sqref="J1"/>
      <selection pane="topRight" activeCell="J1" sqref="J1"/>
      <selection pane="bottomLeft" activeCell="J1" sqref="J1"/>
      <selection pane="bottomRight" activeCell="L1" sqref="L1"/>
    </sheetView>
  </sheetViews>
  <sheetFormatPr defaultColWidth="9.00390625" defaultRowHeight="13.5"/>
  <cols>
    <col min="1" max="1" width="3.75390625" style="1" customWidth="1"/>
    <col min="2" max="2" width="8.625" style="2" customWidth="1"/>
    <col min="3" max="10" width="7.25390625" style="2" customWidth="1"/>
    <col min="11" max="11" width="6.625" style="2" customWidth="1"/>
    <col min="12" max="12" width="9.00390625" style="2" customWidth="1"/>
    <col min="13" max="13" width="2.625" style="2" customWidth="1"/>
    <col min="14" max="23" width="9.00390625" style="2" customWidth="1"/>
    <col min="24" max="24" width="8.75390625" style="2" bestFit="1" customWidth="1"/>
    <col min="25" max="25" width="2.625" style="2" customWidth="1"/>
    <col min="26" max="16384" width="9.00390625" style="2" customWidth="1"/>
  </cols>
  <sheetData>
    <row r="1" ht="12">
      <c r="J1" s="2" t="s">
        <v>62</v>
      </c>
    </row>
    <row r="2" spans="1:21" s="4" customFormat="1" ht="18" customHeight="1">
      <c r="A2" s="4" t="s">
        <v>298</v>
      </c>
      <c r="B2" s="5"/>
      <c r="P2" s="358" t="s">
        <v>368</v>
      </c>
      <c r="Q2" s="358" t="s">
        <v>368</v>
      </c>
      <c r="R2" s="358" t="s">
        <v>75</v>
      </c>
      <c r="S2" s="358" t="s">
        <v>114</v>
      </c>
      <c r="T2" s="358" t="s">
        <v>369</v>
      </c>
      <c r="U2" s="358" t="s">
        <v>115</v>
      </c>
    </row>
    <row r="3" spans="1:33" s="1" customFormat="1" ht="14.25" customHeight="1">
      <c r="A3" s="440" t="s">
        <v>63</v>
      </c>
      <c r="B3" s="441"/>
      <c r="C3" s="444" t="s">
        <v>68</v>
      </c>
      <c r="D3" s="445"/>
      <c r="E3" s="444" t="s">
        <v>75</v>
      </c>
      <c r="F3" s="444"/>
      <c r="G3" s="444" t="s">
        <v>73</v>
      </c>
      <c r="H3" s="444"/>
      <c r="I3" s="444" t="s">
        <v>15</v>
      </c>
      <c r="J3" s="444"/>
      <c r="N3" s="440" t="s">
        <v>63</v>
      </c>
      <c r="O3" s="441"/>
      <c r="P3" s="444" t="s">
        <v>68</v>
      </c>
      <c r="Q3" s="445"/>
      <c r="R3" s="444" t="s">
        <v>75</v>
      </c>
      <c r="S3" s="444"/>
      <c r="T3" s="444" t="s">
        <v>73</v>
      </c>
      <c r="U3" s="444"/>
      <c r="V3" s="444" t="s">
        <v>15</v>
      </c>
      <c r="W3" s="444"/>
      <c r="Z3" s="444" t="s">
        <v>68</v>
      </c>
      <c r="AA3" s="445"/>
      <c r="AB3" s="444" t="s">
        <v>75</v>
      </c>
      <c r="AC3" s="444"/>
      <c r="AD3" s="444" t="s">
        <v>73</v>
      </c>
      <c r="AE3" s="444"/>
      <c r="AF3" s="444" t="s">
        <v>15</v>
      </c>
      <c r="AG3" s="444"/>
    </row>
    <row r="4" spans="1:33" s="1" customFormat="1" ht="14.25" customHeight="1">
      <c r="A4" s="442"/>
      <c r="B4" s="443"/>
      <c r="C4" s="6" t="s">
        <v>64</v>
      </c>
      <c r="D4" s="168" t="s">
        <v>65</v>
      </c>
      <c r="E4" s="6" t="s">
        <v>64</v>
      </c>
      <c r="F4" s="7" t="s">
        <v>65</v>
      </c>
      <c r="G4" s="6" t="s">
        <v>64</v>
      </c>
      <c r="H4" s="7" t="s">
        <v>65</v>
      </c>
      <c r="I4" s="6" t="s">
        <v>64</v>
      </c>
      <c r="J4" s="7" t="s">
        <v>65</v>
      </c>
      <c r="N4" s="442"/>
      <c r="O4" s="443"/>
      <c r="P4" s="6" t="s">
        <v>64</v>
      </c>
      <c r="Q4" s="168" t="s">
        <v>65</v>
      </c>
      <c r="R4" s="6" t="s">
        <v>64</v>
      </c>
      <c r="S4" s="7" t="s">
        <v>65</v>
      </c>
      <c r="T4" s="6" t="s">
        <v>64</v>
      </c>
      <c r="U4" s="7" t="s">
        <v>65</v>
      </c>
      <c r="V4" s="6" t="s">
        <v>64</v>
      </c>
      <c r="W4" s="7" t="s">
        <v>65</v>
      </c>
      <c r="Z4" s="6" t="s">
        <v>64</v>
      </c>
      <c r="AA4" s="168" t="s">
        <v>65</v>
      </c>
      <c r="AB4" s="6" t="s">
        <v>64</v>
      </c>
      <c r="AC4" s="7" t="s">
        <v>65</v>
      </c>
      <c r="AD4" s="6" t="s">
        <v>64</v>
      </c>
      <c r="AE4" s="7" t="s">
        <v>65</v>
      </c>
      <c r="AF4" s="6" t="s">
        <v>64</v>
      </c>
      <c r="AG4" s="7" t="s">
        <v>65</v>
      </c>
    </row>
    <row r="5" spans="1:33" ht="14.25" customHeight="1">
      <c r="A5" s="285">
        <v>1</v>
      </c>
      <c r="B5" s="8" t="s">
        <v>67</v>
      </c>
      <c r="C5" s="379">
        <v>22</v>
      </c>
      <c r="D5" s="380">
        <v>27</v>
      </c>
      <c r="E5" s="379">
        <v>7</v>
      </c>
      <c r="F5" s="381">
        <v>8</v>
      </c>
      <c r="G5" s="379">
        <v>2</v>
      </c>
      <c r="H5" s="381">
        <v>2</v>
      </c>
      <c r="I5" s="379">
        <v>31</v>
      </c>
      <c r="J5" s="381">
        <v>37</v>
      </c>
      <c r="N5" s="285">
        <v>1</v>
      </c>
      <c r="O5" s="8" t="s">
        <v>67</v>
      </c>
      <c r="P5" s="169">
        <f>_xlfn.SUMIFS('全国リスト_公表用（別添2）'!$U:$U,'全国リスト_公表用（別添2）'!$A:$A,'都道府県別地点数(別表2)'!$X5,'全国リスト_公表用（別添2）'!$B:$B,'都道府県別地点数(別表2)'!P$2)</f>
        <v>0</v>
      </c>
      <c r="Q5" s="170">
        <f>_xlfn.SUMIFS('全国リスト_公表用（別添2）'!$V:$V,'全国リスト_公表用（別添2）'!$A:$A,'都道府県別地点数(別表2)'!$X5,'全国リスト_公表用（別添2）'!$B:$B,'都道府県別地点数(別表2)'!Q$2)</f>
        <v>0</v>
      </c>
      <c r="R5" s="169">
        <f>_xlfn.SUMIFS('全国リスト_公表用（別添2）'!$U:$U,'全国リスト_公表用（別添2）'!$A:$A,'都道府県別地点数(別表2)'!$X5,'全国リスト_公表用（別添2）'!$B:$B,'都道府県別地点数(別表2)'!R$2)</f>
        <v>0</v>
      </c>
      <c r="S5" s="171">
        <f>_xlfn.SUMIFS('全国リスト_公表用（別添2）'!$V:$V,'全国リスト_公表用（別添2）'!$A:$A,'都道府県別地点数(別表2)'!$X5,'全国リスト_公表用（別添2）'!$B:$B,'都道府県別地点数(別表2)'!S$2)</f>
        <v>0</v>
      </c>
      <c r="T5" s="169">
        <f>_xlfn.SUMIFS('全国リスト_公表用（別添2）'!$U:$U,'全国リスト_公表用（別添2）'!$A:$A,'都道府県別地点数(別表2)'!$X5,'全国リスト_公表用（別添2）'!$B:$B,'都道府県別地点数(別表2)'!T$2)</f>
        <v>0</v>
      </c>
      <c r="U5" s="171">
        <f>_xlfn.SUMIFS('全国リスト_公表用（別添2）'!$V:$V,'全国リスト_公表用（別添2）'!$A:$A,'都道府県別地点数(別表2)'!$X5,'全国リスト_公表用（別添2）'!$B:$B,'都道府県別地点数(別表2)'!U$2)</f>
        <v>0</v>
      </c>
      <c r="V5" s="169">
        <f>SUM(P5,R5,T5)</f>
        <v>0</v>
      </c>
      <c r="W5" s="171">
        <f>SUM(Q5,S5,U5)</f>
        <v>0</v>
      </c>
      <c r="X5" s="2" t="s">
        <v>364</v>
      </c>
      <c r="Z5" s="2" t="b">
        <f>EXACT(C5,P5)</f>
        <v>0</v>
      </c>
      <c r="AA5" s="2" t="b">
        <f aca="true" t="shared" si="0" ref="AA5:AG5">EXACT(D5,Q5)</f>
        <v>0</v>
      </c>
      <c r="AB5" s="2" t="b">
        <f t="shared" si="0"/>
        <v>0</v>
      </c>
      <c r="AC5" s="2" t="b">
        <f t="shared" si="0"/>
        <v>0</v>
      </c>
      <c r="AD5" s="2" t="b">
        <f t="shared" si="0"/>
        <v>0</v>
      </c>
      <c r="AE5" s="2" t="b">
        <f t="shared" si="0"/>
        <v>0</v>
      </c>
      <c r="AF5" s="2" t="b">
        <f t="shared" si="0"/>
        <v>0</v>
      </c>
      <c r="AG5" s="2" t="b">
        <f t="shared" si="0"/>
        <v>0</v>
      </c>
    </row>
    <row r="6" spans="1:33" ht="14.25" customHeight="1">
      <c r="A6" s="286">
        <v>2</v>
      </c>
      <c r="B6" s="8" t="s">
        <v>16</v>
      </c>
      <c r="C6" s="382">
        <v>24</v>
      </c>
      <c r="D6" s="383">
        <v>15</v>
      </c>
      <c r="E6" s="382">
        <v>5</v>
      </c>
      <c r="F6" s="384">
        <v>3</v>
      </c>
      <c r="G6" s="382">
        <v>6</v>
      </c>
      <c r="H6" s="384">
        <v>2</v>
      </c>
      <c r="I6" s="382">
        <v>35</v>
      </c>
      <c r="J6" s="384">
        <v>20</v>
      </c>
      <c r="N6" s="286">
        <v>2</v>
      </c>
      <c r="O6" s="8" t="s">
        <v>16</v>
      </c>
      <c r="P6" s="172">
        <f>_xlfn.SUMIFS('全国リスト_公表用（別添2）'!$U:$U,'全国リスト_公表用（別添2）'!$A:$A,'都道府県別地点数(別表2)'!$X6,'全国リスト_公表用（別添2）'!$B:$B,'都道府県別地点数(別表2)'!P$2)</f>
        <v>0</v>
      </c>
      <c r="Q6" s="173">
        <f>_xlfn.SUMIFS('全国リスト_公表用（別添2）'!$V:$V,'全国リスト_公表用（別添2）'!$A:$A,'都道府県別地点数(別表2)'!$X6,'全国リスト_公表用（別添2）'!$B:$B,'都道府県別地点数(別表2)'!Q$2)</f>
        <v>0</v>
      </c>
      <c r="R6" s="172">
        <f>_xlfn.SUMIFS('全国リスト_公表用（別添2）'!$U:$U,'全国リスト_公表用（別添2）'!$A:$A,'都道府県別地点数(別表2)'!$X6,'全国リスト_公表用（別添2）'!$B:$B,'都道府県別地点数(別表2)'!R$2)</f>
        <v>0</v>
      </c>
      <c r="S6" s="9">
        <f>_xlfn.SUMIFS('全国リスト_公表用（別添2）'!$V:$V,'全国リスト_公表用（別添2）'!$A:$A,'都道府県別地点数(別表2)'!$X6,'全国リスト_公表用（別添2）'!$B:$B,'都道府県別地点数(別表2)'!S$2)</f>
        <v>0</v>
      </c>
      <c r="T6" s="172">
        <f>_xlfn.SUMIFS('全国リスト_公表用（別添2）'!$U:$U,'全国リスト_公表用（別添2）'!$A:$A,'都道府県別地点数(別表2)'!$X6,'全国リスト_公表用（別添2）'!$B:$B,'都道府県別地点数(別表2)'!T$2)</f>
        <v>0</v>
      </c>
      <c r="U6" s="9">
        <f>_xlfn.SUMIFS('全国リスト_公表用（別添2）'!$V:$V,'全国リスト_公表用（別添2）'!$A:$A,'都道府県別地点数(別表2)'!$X6,'全国リスト_公表用（別添2）'!$B:$B,'都道府県別地点数(別表2)'!U$2)</f>
        <v>0</v>
      </c>
      <c r="V6" s="172">
        <f aca="true" t="shared" si="1" ref="V6:V51">SUM(P6,R6,T6)</f>
        <v>0</v>
      </c>
      <c r="W6" s="9">
        <f aca="true" t="shared" si="2" ref="W6:W51">SUM(Q6,S6,U6)</f>
        <v>0</v>
      </c>
      <c r="X6" s="2" t="s">
        <v>248</v>
      </c>
      <c r="Z6" s="2" t="b">
        <f aca="true" t="shared" si="3" ref="Z6:Z51">EXACT(C6,P6)</f>
        <v>0</v>
      </c>
      <c r="AA6" s="2" t="b">
        <f aca="true" t="shared" si="4" ref="AA6:AA51">EXACT(D6,Q6)</f>
        <v>0</v>
      </c>
      <c r="AB6" s="2" t="b">
        <f aca="true" t="shared" si="5" ref="AB6:AB51">EXACT(E6,R6)</f>
        <v>0</v>
      </c>
      <c r="AC6" s="2" t="b">
        <f aca="true" t="shared" si="6" ref="AC6:AC51">EXACT(F6,S6)</f>
        <v>0</v>
      </c>
      <c r="AD6" s="2" t="b">
        <f aca="true" t="shared" si="7" ref="AD6:AD51">EXACT(G6,T6)</f>
        <v>0</v>
      </c>
      <c r="AE6" s="2" t="b">
        <f aca="true" t="shared" si="8" ref="AE6:AE51">EXACT(H6,U6)</f>
        <v>0</v>
      </c>
      <c r="AF6" s="2" t="b">
        <f aca="true" t="shared" si="9" ref="AF6:AF51">EXACT(I6,V6)</f>
        <v>0</v>
      </c>
      <c r="AG6" s="2" t="b">
        <f aca="true" t="shared" si="10" ref="AG6:AG51">EXACT(J6,W6)</f>
        <v>0</v>
      </c>
    </row>
    <row r="7" spans="1:33" ht="14.25" customHeight="1">
      <c r="A7" s="286">
        <v>3</v>
      </c>
      <c r="B7" s="8" t="s">
        <v>17</v>
      </c>
      <c r="C7" s="382">
        <v>32</v>
      </c>
      <c r="D7" s="383">
        <v>32</v>
      </c>
      <c r="E7" s="382">
        <v>1</v>
      </c>
      <c r="F7" s="384">
        <v>1</v>
      </c>
      <c r="G7" s="382">
        <v>3</v>
      </c>
      <c r="H7" s="384">
        <v>3</v>
      </c>
      <c r="I7" s="382">
        <v>36</v>
      </c>
      <c r="J7" s="384">
        <v>36</v>
      </c>
      <c r="N7" s="286">
        <v>3</v>
      </c>
      <c r="O7" s="8" t="s">
        <v>17</v>
      </c>
      <c r="P7" s="172">
        <f>_xlfn.SUMIFS('全国リスト_公表用（別添2）'!$U:$U,'全国リスト_公表用（別添2）'!$A:$A,'都道府県別地点数(別表2)'!$X7,'全国リスト_公表用（別添2）'!$B:$B,'都道府県別地点数(別表2)'!P$2)</f>
        <v>0</v>
      </c>
      <c r="Q7" s="173">
        <f>_xlfn.SUMIFS('全国リスト_公表用（別添2）'!$V:$V,'全国リスト_公表用（別添2）'!$A:$A,'都道府県別地点数(別表2)'!$X7,'全国リスト_公表用（別添2）'!$B:$B,'都道府県別地点数(別表2)'!Q$2)</f>
        <v>0</v>
      </c>
      <c r="R7" s="172">
        <f>_xlfn.SUMIFS('全国リスト_公表用（別添2）'!$U:$U,'全国リスト_公表用（別添2）'!$A:$A,'都道府県別地点数(別表2)'!$X7,'全国リスト_公表用（別添2）'!$B:$B,'都道府県別地点数(別表2)'!R$2)</f>
        <v>0</v>
      </c>
      <c r="S7" s="9">
        <f>_xlfn.SUMIFS('全国リスト_公表用（別添2）'!$V:$V,'全国リスト_公表用（別添2）'!$A:$A,'都道府県別地点数(別表2)'!$X7,'全国リスト_公表用（別添2）'!$B:$B,'都道府県別地点数(別表2)'!S$2)</f>
        <v>0</v>
      </c>
      <c r="T7" s="172">
        <f>_xlfn.SUMIFS('全国リスト_公表用（別添2）'!$U:$U,'全国リスト_公表用（別添2）'!$A:$A,'都道府県別地点数(別表2)'!$X7,'全国リスト_公表用（別添2）'!$B:$B,'都道府県別地点数(別表2)'!T$2)</f>
        <v>0</v>
      </c>
      <c r="U7" s="9">
        <f>_xlfn.SUMIFS('全国リスト_公表用（別添2）'!$V:$V,'全国リスト_公表用（別添2）'!$A:$A,'都道府県別地点数(別表2)'!$X7,'全国リスト_公表用（別添2）'!$B:$B,'都道府県別地点数(別表2)'!U$2)</f>
        <v>0</v>
      </c>
      <c r="V7" s="172">
        <f t="shared" si="1"/>
        <v>0</v>
      </c>
      <c r="W7" s="9">
        <f t="shared" si="2"/>
        <v>0</v>
      </c>
      <c r="X7" s="2" t="s">
        <v>249</v>
      </c>
      <c r="Z7" s="2" t="b">
        <f t="shared" si="3"/>
        <v>0</v>
      </c>
      <c r="AA7" s="2" t="b">
        <f t="shared" si="4"/>
        <v>0</v>
      </c>
      <c r="AB7" s="2" t="b">
        <f t="shared" si="5"/>
        <v>0</v>
      </c>
      <c r="AC7" s="2" t="b">
        <f t="shared" si="6"/>
        <v>0</v>
      </c>
      <c r="AD7" s="2" t="b">
        <f t="shared" si="7"/>
        <v>0</v>
      </c>
      <c r="AE7" s="2" t="b">
        <f t="shared" si="8"/>
        <v>0</v>
      </c>
      <c r="AF7" s="2" t="b">
        <f t="shared" si="9"/>
        <v>0</v>
      </c>
      <c r="AG7" s="2" t="b">
        <f t="shared" si="10"/>
        <v>0</v>
      </c>
    </row>
    <row r="8" spans="1:33" ht="14.25" customHeight="1">
      <c r="A8" s="286">
        <v>4</v>
      </c>
      <c r="B8" s="8" t="s">
        <v>18</v>
      </c>
      <c r="C8" s="382">
        <v>28</v>
      </c>
      <c r="D8" s="383">
        <v>23</v>
      </c>
      <c r="E8" s="382">
        <v>6</v>
      </c>
      <c r="F8" s="384">
        <v>5</v>
      </c>
      <c r="G8" s="382">
        <v>4</v>
      </c>
      <c r="H8" s="384">
        <v>4</v>
      </c>
      <c r="I8" s="382">
        <v>38</v>
      </c>
      <c r="J8" s="384">
        <v>32</v>
      </c>
      <c r="N8" s="286">
        <v>4</v>
      </c>
      <c r="O8" s="8" t="s">
        <v>18</v>
      </c>
      <c r="P8" s="172">
        <f>_xlfn.SUMIFS('全国リスト_公表用（別添2）'!$U:$U,'全国リスト_公表用（別添2）'!$A:$A,'都道府県別地点数(別表2)'!$X8,'全国リスト_公表用（別添2）'!$B:$B,'都道府県別地点数(別表2)'!P$2)</f>
        <v>1</v>
      </c>
      <c r="Q8" s="173">
        <f>_xlfn.SUMIFS('全国リスト_公表用（別添2）'!$V:$V,'全国リスト_公表用（別添2）'!$A:$A,'都道府県別地点数(別表2)'!$X8,'全国リスト_公表用（別添2）'!$B:$B,'都道府県別地点数(別表2)'!Q$2)</f>
        <v>1</v>
      </c>
      <c r="R8" s="172">
        <f>_xlfn.SUMIFS('全国リスト_公表用（別添2）'!$U:$U,'全国リスト_公表用（別添2）'!$A:$A,'都道府県別地点数(別表2)'!$X8,'全国リスト_公表用（別添2）'!$B:$B,'都道府県別地点数(別表2)'!R$2)</f>
        <v>1</v>
      </c>
      <c r="S8" s="9">
        <f>_xlfn.SUMIFS('全国リスト_公表用（別添2）'!$V:$V,'全国リスト_公表用（別添2）'!$A:$A,'都道府県別地点数(別表2)'!$X8,'全国リスト_公表用（別添2）'!$B:$B,'都道府県別地点数(別表2)'!S$2)</f>
        <v>1</v>
      </c>
      <c r="T8" s="172">
        <f>_xlfn.SUMIFS('全国リスト_公表用（別添2）'!$U:$U,'全国リスト_公表用（別添2）'!$A:$A,'都道府県別地点数(別表2)'!$X8,'全国リスト_公表用（別添2）'!$B:$B,'都道府県別地点数(別表2)'!T$2)</f>
        <v>0</v>
      </c>
      <c r="U8" s="9">
        <f>_xlfn.SUMIFS('全国リスト_公表用（別添2）'!$V:$V,'全国リスト_公表用（別添2）'!$A:$A,'都道府県別地点数(別表2)'!$X8,'全国リスト_公表用（別添2）'!$B:$B,'都道府県別地点数(別表2)'!U$2)</f>
        <v>0</v>
      </c>
      <c r="V8" s="172">
        <f t="shared" si="1"/>
        <v>2</v>
      </c>
      <c r="W8" s="9">
        <f t="shared" si="2"/>
        <v>2</v>
      </c>
      <c r="X8" s="2" t="s">
        <v>318</v>
      </c>
      <c r="Z8" s="2" t="b">
        <f t="shared" si="3"/>
        <v>0</v>
      </c>
      <c r="AA8" s="2" t="b">
        <f t="shared" si="4"/>
        <v>0</v>
      </c>
      <c r="AB8" s="2" t="b">
        <f t="shared" si="5"/>
        <v>0</v>
      </c>
      <c r="AC8" s="2" t="b">
        <f t="shared" si="6"/>
        <v>0</v>
      </c>
      <c r="AD8" s="2" t="b">
        <f t="shared" si="7"/>
        <v>0</v>
      </c>
      <c r="AE8" s="2" t="b">
        <f t="shared" si="8"/>
        <v>0</v>
      </c>
      <c r="AF8" s="2" t="b">
        <f t="shared" si="9"/>
        <v>0</v>
      </c>
      <c r="AG8" s="2" t="b">
        <f t="shared" si="10"/>
        <v>0</v>
      </c>
    </row>
    <row r="9" spans="1:33" ht="14.25" customHeight="1">
      <c r="A9" s="286">
        <v>5</v>
      </c>
      <c r="B9" s="8" t="s">
        <v>19</v>
      </c>
      <c r="C9" s="382">
        <v>17</v>
      </c>
      <c r="D9" s="383">
        <v>11</v>
      </c>
      <c r="E9" s="382">
        <v>4</v>
      </c>
      <c r="F9" s="384">
        <v>2</v>
      </c>
      <c r="G9" s="382">
        <v>5</v>
      </c>
      <c r="H9" s="384">
        <v>4</v>
      </c>
      <c r="I9" s="382">
        <v>26</v>
      </c>
      <c r="J9" s="384">
        <v>17</v>
      </c>
      <c r="N9" s="286">
        <v>5</v>
      </c>
      <c r="O9" s="8" t="s">
        <v>19</v>
      </c>
      <c r="P9" s="172">
        <f>_xlfn.SUMIFS('全国リスト_公表用（別添2）'!$U:$U,'全国リスト_公表用（別添2）'!$A:$A,'都道府県別地点数(別表2)'!$X9,'全国リスト_公表用（別添2）'!$B:$B,'都道府県別地点数(別表2)'!P$2)</f>
        <v>0</v>
      </c>
      <c r="Q9" s="173">
        <f>_xlfn.SUMIFS('全国リスト_公表用（別添2）'!$V:$V,'全国リスト_公表用（別添2）'!$A:$A,'都道府県別地点数(別表2)'!$X9,'全国リスト_公表用（別添2）'!$B:$B,'都道府県別地点数(別表2)'!Q$2)</f>
        <v>0</v>
      </c>
      <c r="R9" s="172">
        <f>_xlfn.SUMIFS('全国リスト_公表用（別添2）'!$U:$U,'全国リスト_公表用（別添2）'!$A:$A,'都道府県別地点数(別表2)'!$X9,'全国リスト_公表用（別添2）'!$B:$B,'都道府県別地点数(別表2)'!R$2)</f>
        <v>0</v>
      </c>
      <c r="S9" s="9">
        <f>_xlfn.SUMIFS('全国リスト_公表用（別添2）'!$V:$V,'全国リスト_公表用（別添2）'!$A:$A,'都道府県別地点数(別表2)'!$X9,'全国リスト_公表用（別添2）'!$B:$B,'都道府県別地点数(別表2)'!S$2)</f>
        <v>0</v>
      </c>
      <c r="T9" s="172">
        <f>_xlfn.SUMIFS('全国リスト_公表用（別添2）'!$U:$U,'全国リスト_公表用（別添2）'!$A:$A,'都道府県別地点数(別表2)'!$X9,'全国リスト_公表用（別添2）'!$B:$B,'都道府県別地点数(別表2)'!T$2)</f>
        <v>0</v>
      </c>
      <c r="U9" s="9">
        <f>_xlfn.SUMIFS('全国リスト_公表用（別添2）'!$V:$V,'全国リスト_公表用（別添2）'!$A:$A,'都道府県別地点数(別表2)'!$X9,'全国リスト_公表用（別添2）'!$B:$B,'都道府県別地点数(別表2)'!U$2)</f>
        <v>0</v>
      </c>
      <c r="V9" s="172">
        <f t="shared" si="1"/>
        <v>0</v>
      </c>
      <c r="W9" s="9">
        <f t="shared" si="2"/>
        <v>0</v>
      </c>
      <c r="X9" s="2" t="s">
        <v>250</v>
      </c>
      <c r="Z9" s="2" t="b">
        <f t="shared" si="3"/>
        <v>0</v>
      </c>
      <c r="AA9" s="2" t="b">
        <f t="shared" si="4"/>
        <v>0</v>
      </c>
      <c r="AB9" s="2" t="b">
        <f t="shared" si="5"/>
        <v>0</v>
      </c>
      <c r="AC9" s="2" t="b">
        <f t="shared" si="6"/>
        <v>0</v>
      </c>
      <c r="AD9" s="2" t="b">
        <f t="shared" si="7"/>
        <v>0</v>
      </c>
      <c r="AE9" s="2" t="b">
        <f t="shared" si="8"/>
        <v>0</v>
      </c>
      <c r="AF9" s="2" t="b">
        <f t="shared" si="9"/>
        <v>0</v>
      </c>
      <c r="AG9" s="2" t="b">
        <f t="shared" si="10"/>
        <v>0</v>
      </c>
    </row>
    <row r="10" spans="1:33" ht="14.25" customHeight="1">
      <c r="A10" s="286">
        <v>6</v>
      </c>
      <c r="B10" s="8" t="s">
        <v>20</v>
      </c>
      <c r="C10" s="382">
        <v>13</v>
      </c>
      <c r="D10" s="383">
        <v>12</v>
      </c>
      <c r="E10" s="382">
        <v>3</v>
      </c>
      <c r="F10" s="384">
        <v>3</v>
      </c>
      <c r="G10" s="382">
        <v>0</v>
      </c>
      <c r="H10" s="384">
        <v>0</v>
      </c>
      <c r="I10" s="382">
        <v>16</v>
      </c>
      <c r="J10" s="384">
        <v>15</v>
      </c>
      <c r="N10" s="286">
        <v>6</v>
      </c>
      <c r="O10" s="8" t="s">
        <v>20</v>
      </c>
      <c r="P10" s="172">
        <f>_xlfn.SUMIFS('全国リスト_公表用（別添2）'!$U:$U,'全国リスト_公表用（別添2）'!$A:$A,'都道府県別地点数(別表2)'!$X10,'全国リスト_公表用（別添2）'!$B:$B,'都道府県別地点数(別表2)'!P$2)</f>
        <v>0</v>
      </c>
      <c r="Q10" s="173">
        <f>_xlfn.SUMIFS('全国リスト_公表用（別添2）'!$V:$V,'全国リスト_公表用（別添2）'!$A:$A,'都道府県別地点数(別表2)'!$X10,'全国リスト_公表用（別添2）'!$B:$B,'都道府県別地点数(別表2)'!Q$2)</f>
        <v>0</v>
      </c>
      <c r="R10" s="172">
        <f>_xlfn.SUMIFS('全国リスト_公表用（別添2）'!$U:$U,'全国リスト_公表用（別添2）'!$A:$A,'都道府県別地点数(別表2)'!$X10,'全国リスト_公表用（別添2）'!$B:$B,'都道府県別地点数(別表2)'!R$2)</f>
        <v>0</v>
      </c>
      <c r="S10" s="9">
        <f>_xlfn.SUMIFS('全国リスト_公表用（別添2）'!$V:$V,'全国リスト_公表用（別添2）'!$A:$A,'都道府県別地点数(別表2)'!$X10,'全国リスト_公表用（別添2）'!$B:$B,'都道府県別地点数(別表2)'!S$2)</f>
        <v>0</v>
      </c>
      <c r="T10" s="172">
        <f>_xlfn.SUMIFS('全国リスト_公表用（別添2）'!$U:$U,'全国リスト_公表用（別添2）'!$A:$A,'都道府県別地点数(別表2)'!$X10,'全国リスト_公表用（別添2）'!$B:$B,'都道府県別地点数(別表2)'!T$2)</f>
        <v>0</v>
      </c>
      <c r="U10" s="9">
        <f>_xlfn.SUMIFS('全国リスト_公表用（別添2）'!$V:$V,'全国リスト_公表用（別添2）'!$A:$A,'都道府県別地点数(別表2)'!$X10,'全国リスト_公表用（別添2）'!$B:$B,'都道府県別地点数(別表2)'!U$2)</f>
        <v>0</v>
      </c>
      <c r="V10" s="172">
        <f t="shared" si="1"/>
        <v>0</v>
      </c>
      <c r="W10" s="9">
        <f t="shared" si="2"/>
        <v>0</v>
      </c>
      <c r="X10" s="2" t="s">
        <v>251</v>
      </c>
      <c r="Z10" s="2" t="b">
        <f t="shared" si="3"/>
        <v>0</v>
      </c>
      <c r="AA10" s="2" t="b">
        <f t="shared" si="4"/>
        <v>0</v>
      </c>
      <c r="AB10" s="2" t="b">
        <f t="shared" si="5"/>
        <v>0</v>
      </c>
      <c r="AC10" s="2" t="b">
        <f t="shared" si="6"/>
        <v>0</v>
      </c>
      <c r="AD10" s="2" t="b">
        <f t="shared" si="7"/>
        <v>1</v>
      </c>
      <c r="AE10" s="2" t="b">
        <f t="shared" si="8"/>
        <v>1</v>
      </c>
      <c r="AF10" s="2" t="b">
        <f t="shared" si="9"/>
        <v>0</v>
      </c>
      <c r="AG10" s="2" t="b">
        <f t="shared" si="10"/>
        <v>0</v>
      </c>
    </row>
    <row r="11" spans="1:33" ht="14.25" customHeight="1">
      <c r="A11" s="286">
        <v>7</v>
      </c>
      <c r="B11" s="8" t="s">
        <v>21</v>
      </c>
      <c r="C11" s="382">
        <v>31</v>
      </c>
      <c r="D11" s="383">
        <v>31</v>
      </c>
      <c r="E11" s="382">
        <v>2</v>
      </c>
      <c r="F11" s="384">
        <v>2</v>
      </c>
      <c r="G11" s="382">
        <v>4</v>
      </c>
      <c r="H11" s="384">
        <v>4</v>
      </c>
      <c r="I11" s="382">
        <v>37</v>
      </c>
      <c r="J11" s="384">
        <v>37</v>
      </c>
      <c r="N11" s="286">
        <v>7</v>
      </c>
      <c r="O11" s="8" t="s">
        <v>21</v>
      </c>
      <c r="P11" s="172">
        <f>_xlfn.SUMIFS('全国リスト_公表用（別添2）'!$U:$U,'全国リスト_公表用（別添2）'!$A:$A,'都道府県別地点数(別表2)'!$X11,'全国リスト_公表用（別添2）'!$B:$B,'都道府県別地点数(別表2)'!P$2)</f>
        <v>0</v>
      </c>
      <c r="Q11" s="173">
        <f>_xlfn.SUMIFS('全国リスト_公表用（別添2）'!$V:$V,'全国リスト_公表用（別添2）'!$A:$A,'都道府県別地点数(別表2)'!$X11,'全国リスト_公表用（別添2）'!$B:$B,'都道府県別地点数(別表2)'!Q$2)</f>
        <v>0</v>
      </c>
      <c r="R11" s="172">
        <f>_xlfn.SUMIFS('全国リスト_公表用（別添2）'!$U:$U,'全国リスト_公表用（別添2）'!$A:$A,'都道府県別地点数(別表2)'!$X11,'全国リスト_公表用（別添2）'!$B:$B,'都道府県別地点数(別表2)'!R$2)</f>
        <v>0</v>
      </c>
      <c r="S11" s="9">
        <f>_xlfn.SUMIFS('全国リスト_公表用（別添2）'!$V:$V,'全国リスト_公表用（別添2）'!$A:$A,'都道府県別地点数(別表2)'!$X11,'全国リスト_公表用（別添2）'!$B:$B,'都道府県別地点数(別表2)'!S$2)</f>
        <v>0</v>
      </c>
      <c r="T11" s="172">
        <f>_xlfn.SUMIFS('全国リスト_公表用（別添2）'!$U:$U,'全国リスト_公表用（別添2）'!$A:$A,'都道府県別地点数(別表2)'!$X11,'全国リスト_公表用（別添2）'!$B:$B,'都道府県別地点数(別表2)'!T$2)</f>
        <v>0</v>
      </c>
      <c r="U11" s="9">
        <f>_xlfn.SUMIFS('全国リスト_公表用（別添2）'!$V:$V,'全国リスト_公表用（別添2）'!$A:$A,'都道府県別地点数(別表2)'!$X11,'全国リスト_公表用（別添2）'!$B:$B,'都道府県別地点数(別表2)'!U$2)</f>
        <v>0</v>
      </c>
      <c r="V11" s="172">
        <f t="shared" si="1"/>
        <v>0</v>
      </c>
      <c r="W11" s="9">
        <f t="shared" si="2"/>
        <v>0</v>
      </c>
      <c r="X11" s="2" t="s">
        <v>252</v>
      </c>
      <c r="Z11" s="2" t="b">
        <f t="shared" si="3"/>
        <v>0</v>
      </c>
      <c r="AA11" s="2" t="b">
        <f t="shared" si="4"/>
        <v>0</v>
      </c>
      <c r="AB11" s="2" t="b">
        <f t="shared" si="5"/>
        <v>0</v>
      </c>
      <c r="AC11" s="2" t="b">
        <f t="shared" si="6"/>
        <v>0</v>
      </c>
      <c r="AD11" s="2" t="b">
        <f t="shared" si="7"/>
        <v>0</v>
      </c>
      <c r="AE11" s="2" t="b">
        <f t="shared" si="8"/>
        <v>0</v>
      </c>
      <c r="AF11" s="2" t="b">
        <f t="shared" si="9"/>
        <v>0</v>
      </c>
      <c r="AG11" s="2" t="b">
        <f t="shared" si="10"/>
        <v>0</v>
      </c>
    </row>
    <row r="12" spans="1:33" ht="14.25" customHeight="1">
      <c r="A12" s="286">
        <v>8</v>
      </c>
      <c r="B12" s="8" t="s">
        <v>22</v>
      </c>
      <c r="C12" s="382">
        <v>39</v>
      </c>
      <c r="D12" s="383">
        <v>39</v>
      </c>
      <c r="E12" s="382">
        <v>3</v>
      </c>
      <c r="F12" s="384">
        <v>3</v>
      </c>
      <c r="G12" s="382">
        <v>2</v>
      </c>
      <c r="H12" s="384">
        <v>2</v>
      </c>
      <c r="I12" s="382">
        <v>44</v>
      </c>
      <c r="J12" s="384">
        <v>44</v>
      </c>
      <c r="N12" s="286">
        <v>8</v>
      </c>
      <c r="O12" s="8" t="s">
        <v>22</v>
      </c>
      <c r="P12" s="172">
        <f>_xlfn.SUMIFS('全国リスト_公表用（別添2）'!$U:$U,'全国リスト_公表用（別添2）'!$A:$A,'都道府県別地点数(別表2)'!$X12,'全国リスト_公表用（別添2）'!$B:$B,'都道府県別地点数(別表2)'!P$2)</f>
        <v>2</v>
      </c>
      <c r="Q12" s="173">
        <f>_xlfn.SUMIFS('全国リスト_公表用（別添2）'!$V:$V,'全国リスト_公表用（別添2）'!$A:$A,'都道府県別地点数(別表2)'!$X12,'全国リスト_公表用（別添2）'!$B:$B,'都道府県別地点数(別表2)'!Q$2)</f>
        <v>2</v>
      </c>
      <c r="R12" s="172">
        <f>_xlfn.SUMIFS('全国リスト_公表用（別添2）'!$U:$U,'全国リスト_公表用（別添2）'!$A:$A,'都道府県別地点数(別表2)'!$X12,'全国リスト_公表用（別添2）'!$B:$B,'都道府県別地点数(別表2)'!R$2)</f>
        <v>0</v>
      </c>
      <c r="S12" s="9">
        <f>_xlfn.SUMIFS('全国リスト_公表用（別添2）'!$V:$V,'全国リスト_公表用（別添2）'!$A:$A,'都道府県別地点数(別表2)'!$X12,'全国リスト_公表用（別添2）'!$B:$B,'都道府県別地点数(別表2)'!S$2)</f>
        <v>0</v>
      </c>
      <c r="T12" s="172">
        <f>_xlfn.SUMIFS('全国リスト_公表用（別添2）'!$U:$U,'全国リスト_公表用（別添2）'!$A:$A,'都道府県別地点数(別表2)'!$X12,'全国リスト_公表用（別添2）'!$B:$B,'都道府県別地点数(別表2)'!T$2)</f>
        <v>0</v>
      </c>
      <c r="U12" s="9">
        <f>_xlfn.SUMIFS('全国リスト_公表用（別添2）'!$V:$V,'全国リスト_公表用（別添2）'!$A:$A,'都道府県別地点数(別表2)'!$X12,'全国リスト_公表用（別添2）'!$B:$B,'都道府県別地点数(別表2)'!U$2)</f>
        <v>0</v>
      </c>
      <c r="V12" s="172">
        <f t="shared" si="1"/>
        <v>2</v>
      </c>
      <c r="W12" s="9">
        <f t="shared" si="2"/>
        <v>2</v>
      </c>
      <c r="X12" s="2" t="s">
        <v>253</v>
      </c>
      <c r="Z12" s="2" t="b">
        <f t="shared" si="3"/>
        <v>0</v>
      </c>
      <c r="AA12" s="2" t="b">
        <f t="shared" si="4"/>
        <v>0</v>
      </c>
      <c r="AB12" s="2" t="b">
        <f t="shared" si="5"/>
        <v>0</v>
      </c>
      <c r="AC12" s="2" t="b">
        <f t="shared" si="6"/>
        <v>0</v>
      </c>
      <c r="AD12" s="2" t="b">
        <f t="shared" si="7"/>
        <v>0</v>
      </c>
      <c r="AE12" s="2" t="b">
        <f t="shared" si="8"/>
        <v>0</v>
      </c>
      <c r="AF12" s="2" t="b">
        <f t="shared" si="9"/>
        <v>0</v>
      </c>
      <c r="AG12" s="2" t="b">
        <f t="shared" si="10"/>
        <v>0</v>
      </c>
    </row>
    <row r="13" spans="1:33" ht="14.25" customHeight="1">
      <c r="A13" s="286">
        <v>9</v>
      </c>
      <c r="B13" s="8" t="s">
        <v>23</v>
      </c>
      <c r="C13" s="382">
        <v>39</v>
      </c>
      <c r="D13" s="383">
        <v>20</v>
      </c>
      <c r="E13" s="382">
        <v>1</v>
      </c>
      <c r="F13" s="384">
        <v>1</v>
      </c>
      <c r="G13" s="382">
        <v>0</v>
      </c>
      <c r="H13" s="384">
        <v>0</v>
      </c>
      <c r="I13" s="382">
        <v>40</v>
      </c>
      <c r="J13" s="384">
        <v>21</v>
      </c>
      <c r="N13" s="286">
        <v>9</v>
      </c>
      <c r="O13" s="8" t="s">
        <v>23</v>
      </c>
      <c r="P13" s="172">
        <f>_xlfn.SUMIFS('全国リスト_公表用（別添2）'!$U:$U,'全国リスト_公表用（別添2）'!$A:$A,'都道府県別地点数(別表2)'!$X13,'全国リスト_公表用（別添2）'!$B:$B,'都道府県別地点数(別表2)'!P$2)</f>
        <v>0</v>
      </c>
      <c r="Q13" s="173">
        <f>_xlfn.SUMIFS('全国リスト_公表用（別添2）'!$V:$V,'全国リスト_公表用（別添2）'!$A:$A,'都道府県別地点数(別表2)'!$X13,'全国リスト_公表用（別添2）'!$B:$B,'都道府県別地点数(別表2)'!Q$2)</f>
        <v>0</v>
      </c>
      <c r="R13" s="172">
        <f>_xlfn.SUMIFS('全国リスト_公表用（別添2）'!$U:$U,'全国リスト_公表用（別添2）'!$A:$A,'都道府県別地点数(別表2)'!$X13,'全国リスト_公表用（別添2）'!$B:$B,'都道府県別地点数(別表2)'!R$2)</f>
        <v>0</v>
      </c>
      <c r="S13" s="9">
        <f>_xlfn.SUMIFS('全国リスト_公表用（別添2）'!$V:$V,'全国リスト_公表用（別添2）'!$A:$A,'都道府県別地点数(別表2)'!$X13,'全国リスト_公表用（別添2）'!$B:$B,'都道府県別地点数(別表2)'!S$2)</f>
        <v>0</v>
      </c>
      <c r="T13" s="172">
        <f>_xlfn.SUMIFS('全国リスト_公表用（別添2）'!$U:$U,'全国リスト_公表用（別添2）'!$A:$A,'都道府県別地点数(別表2)'!$X13,'全国リスト_公表用（別添2）'!$B:$B,'都道府県別地点数(別表2)'!T$2)</f>
        <v>0</v>
      </c>
      <c r="U13" s="9">
        <f>_xlfn.SUMIFS('全国リスト_公表用（別添2）'!$V:$V,'全国リスト_公表用（別添2）'!$A:$A,'都道府県別地点数(別表2)'!$X13,'全国リスト_公表用（別添2）'!$B:$B,'都道府県別地点数(別表2)'!U$2)</f>
        <v>0</v>
      </c>
      <c r="V13" s="172">
        <f t="shared" si="1"/>
        <v>0</v>
      </c>
      <c r="W13" s="9">
        <f t="shared" si="2"/>
        <v>0</v>
      </c>
      <c r="X13" s="2" t="s">
        <v>254</v>
      </c>
      <c r="Z13" s="2" t="b">
        <f t="shared" si="3"/>
        <v>0</v>
      </c>
      <c r="AA13" s="2" t="b">
        <f t="shared" si="4"/>
        <v>0</v>
      </c>
      <c r="AB13" s="2" t="b">
        <f t="shared" si="5"/>
        <v>0</v>
      </c>
      <c r="AC13" s="2" t="b">
        <f t="shared" si="6"/>
        <v>0</v>
      </c>
      <c r="AD13" s="2" t="b">
        <f t="shared" si="7"/>
        <v>1</v>
      </c>
      <c r="AE13" s="2" t="b">
        <f t="shared" si="8"/>
        <v>1</v>
      </c>
      <c r="AF13" s="2" t="b">
        <f t="shared" si="9"/>
        <v>0</v>
      </c>
      <c r="AG13" s="2" t="b">
        <f t="shared" si="10"/>
        <v>0</v>
      </c>
    </row>
    <row r="14" spans="1:33" ht="14.25" customHeight="1">
      <c r="A14" s="286">
        <v>10</v>
      </c>
      <c r="B14" s="8" t="s">
        <v>24</v>
      </c>
      <c r="C14" s="382">
        <v>13</v>
      </c>
      <c r="D14" s="383">
        <v>10</v>
      </c>
      <c r="E14" s="382">
        <v>1</v>
      </c>
      <c r="F14" s="384">
        <v>1</v>
      </c>
      <c r="G14" s="382">
        <v>0</v>
      </c>
      <c r="H14" s="384">
        <v>0</v>
      </c>
      <c r="I14" s="382">
        <v>14</v>
      </c>
      <c r="J14" s="384">
        <v>11</v>
      </c>
      <c r="N14" s="286">
        <v>10</v>
      </c>
      <c r="O14" s="8" t="s">
        <v>24</v>
      </c>
      <c r="P14" s="172">
        <f>_xlfn.SUMIFS('全国リスト_公表用（別添2）'!$U:$U,'全国リスト_公表用（別添2）'!$A:$A,'都道府県別地点数(別表2)'!$X14,'全国リスト_公表用（別添2）'!$B:$B,'都道府県別地点数(別表2)'!P$2)</f>
        <v>0</v>
      </c>
      <c r="Q14" s="173">
        <f>_xlfn.SUMIFS('全国リスト_公表用（別添2）'!$V:$V,'全国リスト_公表用（別添2）'!$A:$A,'都道府県別地点数(別表2)'!$X14,'全国リスト_公表用（別添2）'!$B:$B,'都道府県別地点数(別表2)'!Q$2)</f>
        <v>0</v>
      </c>
      <c r="R14" s="172">
        <f>_xlfn.SUMIFS('全国リスト_公表用（別添2）'!$U:$U,'全国リスト_公表用（別添2）'!$A:$A,'都道府県別地点数(別表2)'!$X14,'全国リスト_公表用（別添2）'!$B:$B,'都道府県別地点数(別表2)'!R$2)</f>
        <v>0</v>
      </c>
      <c r="S14" s="9">
        <f>_xlfn.SUMIFS('全国リスト_公表用（別添2）'!$V:$V,'全国リスト_公表用（別添2）'!$A:$A,'都道府県別地点数(別表2)'!$X14,'全国リスト_公表用（別添2）'!$B:$B,'都道府県別地点数(別表2)'!S$2)</f>
        <v>0</v>
      </c>
      <c r="T14" s="172">
        <f>_xlfn.SUMIFS('全国リスト_公表用（別添2）'!$U:$U,'全国リスト_公表用（別添2）'!$A:$A,'都道府県別地点数(別表2)'!$X14,'全国リスト_公表用（別添2）'!$B:$B,'都道府県別地点数(別表2)'!T$2)</f>
        <v>0</v>
      </c>
      <c r="U14" s="9">
        <f>_xlfn.SUMIFS('全国リスト_公表用（別添2）'!$V:$V,'全国リスト_公表用（別添2）'!$A:$A,'都道府県別地点数(別表2)'!$X14,'全国リスト_公表用（別添2）'!$B:$B,'都道府県別地点数(別表2)'!U$2)</f>
        <v>0</v>
      </c>
      <c r="V14" s="172">
        <f t="shared" si="1"/>
        <v>0</v>
      </c>
      <c r="W14" s="9">
        <f t="shared" si="2"/>
        <v>0</v>
      </c>
      <c r="X14" s="2" t="s">
        <v>255</v>
      </c>
      <c r="Z14" s="2" t="b">
        <f t="shared" si="3"/>
        <v>0</v>
      </c>
      <c r="AA14" s="2" t="b">
        <f t="shared" si="4"/>
        <v>0</v>
      </c>
      <c r="AB14" s="2" t="b">
        <f t="shared" si="5"/>
        <v>0</v>
      </c>
      <c r="AC14" s="2" t="b">
        <f t="shared" si="6"/>
        <v>0</v>
      </c>
      <c r="AD14" s="2" t="b">
        <f t="shared" si="7"/>
        <v>1</v>
      </c>
      <c r="AE14" s="2" t="b">
        <f t="shared" si="8"/>
        <v>1</v>
      </c>
      <c r="AF14" s="2" t="b">
        <f t="shared" si="9"/>
        <v>0</v>
      </c>
      <c r="AG14" s="2" t="b">
        <f t="shared" si="10"/>
        <v>0</v>
      </c>
    </row>
    <row r="15" spans="1:33" ht="14.25" customHeight="1">
      <c r="A15" s="286">
        <v>11</v>
      </c>
      <c r="B15" s="8" t="s">
        <v>25</v>
      </c>
      <c r="C15" s="382">
        <v>39</v>
      </c>
      <c r="D15" s="383">
        <v>33</v>
      </c>
      <c r="E15" s="382">
        <v>0</v>
      </c>
      <c r="F15" s="384">
        <v>0</v>
      </c>
      <c r="G15" s="382">
        <v>0</v>
      </c>
      <c r="H15" s="384">
        <v>0</v>
      </c>
      <c r="I15" s="382">
        <v>39</v>
      </c>
      <c r="J15" s="384">
        <v>33</v>
      </c>
      <c r="N15" s="286">
        <v>11</v>
      </c>
      <c r="O15" s="8" t="s">
        <v>25</v>
      </c>
      <c r="P15" s="172">
        <f>_xlfn.SUMIFS('全国リスト_公表用（別添2）'!$U:$U,'全国リスト_公表用（別添2）'!$A:$A,'都道府県別地点数(別表2)'!$X15,'全国リスト_公表用（別添2）'!$B:$B,'都道府県別地点数(別表2)'!P$2)</f>
        <v>7</v>
      </c>
      <c r="Q15" s="173">
        <f>_xlfn.SUMIFS('全国リスト_公表用（別添2）'!$V:$V,'全国リスト_公表用（別添2）'!$A:$A,'都道府県別地点数(別表2)'!$X15,'全国リスト_公表用（別添2）'!$B:$B,'都道府県別地点数(別表2)'!Q$2)</f>
        <v>4</v>
      </c>
      <c r="R15" s="172">
        <f>_xlfn.SUMIFS('全国リスト_公表用（別添2）'!$U:$U,'全国リスト_公表用（別添2）'!$A:$A,'都道府県別地点数(別表2)'!$X15,'全国リスト_公表用（別添2）'!$B:$B,'都道府県別地点数(別表2)'!R$2)</f>
        <v>0</v>
      </c>
      <c r="S15" s="9">
        <f>_xlfn.SUMIFS('全国リスト_公表用（別添2）'!$V:$V,'全国リスト_公表用（別添2）'!$A:$A,'都道府県別地点数(別表2)'!$X15,'全国リスト_公表用（別添2）'!$B:$B,'都道府県別地点数(別表2)'!S$2)</f>
        <v>0</v>
      </c>
      <c r="T15" s="172">
        <f>_xlfn.SUMIFS('全国リスト_公表用（別添2）'!$U:$U,'全国リスト_公表用（別添2）'!$A:$A,'都道府県別地点数(別表2)'!$X15,'全国リスト_公表用（別添2）'!$B:$B,'都道府県別地点数(別表2)'!T$2)</f>
        <v>0</v>
      </c>
      <c r="U15" s="9">
        <f>_xlfn.SUMIFS('全国リスト_公表用（別添2）'!$V:$V,'全国リスト_公表用（別添2）'!$A:$A,'都道府県別地点数(別表2)'!$X15,'全国リスト_公表用（別添2）'!$B:$B,'都道府県別地点数(別表2)'!U$2)</f>
        <v>0</v>
      </c>
      <c r="V15" s="172">
        <f t="shared" si="1"/>
        <v>7</v>
      </c>
      <c r="W15" s="9">
        <f t="shared" si="2"/>
        <v>4</v>
      </c>
      <c r="X15" s="2" t="s">
        <v>327</v>
      </c>
      <c r="Z15" s="2" t="b">
        <f t="shared" si="3"/>
        <v>0</v>
      </c>
      <c r="AA15" s="2" t="b">
        <f t="shared" si="4"/>
        <v>0</v>
      </c>
      <c r="AB15" s="2" t="b">
        <f t="shared" si="5"/>
        <v>1</v>
      </c>
      <c r="AC15" s="2" t="b">
        <f t="shared" si="6"/>
        <v>1</v>
      </c>
      <c r="AD15" s="2" t="b">
        <f t="shared" si="7"/>
        <v>1</v>
      </c>
      <c r="AE15" s="2" t="b">
        <f t="shared" si="8"/>
        <v>1</v>
      </c>
      <c r="AF15" s="2" t="b">
        <f t="shared" si="9"/>
        <v>0</v>
      </c>
      <c r="AG15" s="2" t="b">
        <f t="shared" si="10"/>
        <v>0</v>
      </c>
    </row>
    <row r="16" spans="1:33" ht="14.25" customHeight="1">
      <c r="A16" s="286">
        <v>12</v>
      </c>
      <c r="B16" s="8" t="s">
        <v>26</v>
      </c>
      <c r="C16" s="382">
        <v>68</v>
      </c>
      <c r="D16" s="383">
        <v>33</v>
      </c>
      <c r="E16" s="382">
        <v>9</v>
      </c>
      <c r="F16" s="384">
        <v>3</v>
      </c>
      <c r="G16" s="382">
        <v>12</v>
      </c>
      <c r="H16" s="384">
        <v>8</v>
      </c>
      <c r="I16" s="382">
        <v>89</v>
      </c>
      <c r="J16" s="384">
        <v>44</v>
      </c>
      <c r="N16" s="286">
        <v>12</v>
      </c>
      <c r="O16" s="8" t="s">
        <v>26</v>
      </c>
      <c r="P16" s="172">
        <f>_xlfn.SUMIFS('全国リスト_公表用（別添2）'!$U:$U,'全国リスト_公表用（別添2）'!$A:$A,'都道府県別地点数(別表2)'!$X16,'全国リスト_公表用（別添2）'!$B:$B,'都道府県別地点数(別表2)'!P$2)</f>
        <v>1</v>
      </c>
      <c r="Q16" s="173">
        <f>_xlfn.SUMIFS('全国リスト_公表用（別添2）'!$V:$V,'全国リスト_公表用（別添2）'!$A:$A,'都道府県別地点数(別表2)'!$X16,'全国リスト_公表用（別添2）'!$B:$B,'都道府県別地点数(別表2)'!Q$2)</f>
        <v>0</v>
      </c>
      <c r="R16" s="172">
        <f>_xlfn.SUMIFS('全国リスト_公表用（別添2）'!$U:$U,'全国リスト_公表用（別添2）'!$A:$A,'都道府県別地点数(別表2)'!$X16,'全国リスト_公表用（別添2）'!$B:$B,'都道府県別地点数(別表2)'!R$2)</f>
        <v>1</v>
      </c>
      <c r="S16" s="9">
        <f>_xlfn.SUMIFS('全国リスト_公表用（別添2）'!$V:$V,'全国リスト_公表用（別添2）'!$A:$A,'都道府県別地点数(別表2)'!$X16,'全国リスト_公表用（別添2）'!$B:$B,'都道府県別地点数(別表2)'!S$2)</f>
        <v>1</v>
      </c>
      <c r="T16" s="172">
        <f>_xlfn.SUMIFS('全国リスト_公表用（別添2）'!$U:$U,'全国リスト_公表用（別添2）'!$A:$A,'都道府県別地点数(別表2)'!$X16,'全国リスト_公表用（別添2）'!$B:$B,'都道府県別地点数(別表2)'!T$2)</f>
        <v>0</v>
      </c>
      <c r="U16" s="9">
        <f>_xlfn.SUMIFS('全国リスト_公表用（別添2）'!$V:$V,'全国リスト_公表用（別添2）'!$A:$A,'都道府県別地点数(別表2)'!$X16,'全国リスト_公表用（別添2）'!$B:$B,'都道府県別地点数(別表2)'!U$2)</f>
        <v>0</v>
      </c>
      <c r="V16" s="172">
        <f t="shared" si="1"/>
        <v>2</v>
      </c>
      <c r="W16" s="9">
        <f t="shared" si="2"/>
        <v>1</v>
      </c>
      <c r="X16" s="2" t="s">
        <v>256</v>
      </c>
      <c r="Z16" s="2" t="b">
        <f t="shared" si="3"/>
        <v>0</v>
      </c>
      <c r="AA16" s="2" t="b">
        <f t="shared" si="4"/>
        <v>0</v>
      </c>
      <c r="AB16" s="2" t="b">
        <f t="shared" si="5"/>
        <v>0</v>
      </c>
      <c r="AC16" s="2" t="b">
        <f t="shared" si="6"/>
        <v>0</v>
      </c>
      <c r="AD16" s="2" t="b">
        <f t="shared" si="7"/>
        <v>0</v>
      </c>
      <c r="AE16" s="2" t="b">
        <f t="shared" si="8"/>
        <v>0</v>
      </c>
      <c r="AF16" s="2" t="b">
        <f t="shared" si="9"/>
        <v>0</v>
      </c>
      <c r="AG16" s="2" t="b">
        <f t="shared" si="10"/>
        <v>0</v>
      </c>
    </row>
    <row r="17" spans="1:33" ht="14.25" customHeight="1">
      <c r="A17" s="286">
        <v>13</v>
      </c>
      <c r="B17" s="8" t="s">
        <v>27</v>
      </c>
      <c r="C17" s="382">
        <v>46</v>
      </c>
      <c r="D17" s="383">
        <v>44</v>
      </c>
      <c r="E17" s="382">
        <v>0</v>
      </c>
      <c r="F17" s="384">
        <v>0</v>
      </c>
      <c r="G17" s="382">
        <v>8</v>
      </c>
      <c r="H17" s="384">
        <v>8</v>
      </c>
      <c r="I17" s="382">
        <v>54</v>
      </c>
      <c r="J17" s="384">
        <v>52</v>
      </c>
      <c r="N17" s="286">
        <v>13</v>
      </c>
      <c r="O17" s="8" t="s">
        <v>27</v>
      </c>
      <c r="P17" s="172">
        <f>_xlfn.SUMIFS('全国リスト_公表用（別添2）'!$U:$U,'全国リスト_公表用（別添2）'!$A:$A,'都道府県別地点数(別表2)'!$X17,'全国リスト_公表用（別添2）'!$B:$B,'都道府県別地点数(別表2)'!P$2)</f>
        <v>1</v>
      </c>
      <c r="Q17" s="173">
        <f>_xlfn.SUMIFS('全国リスト_公表用（別添2）'!$V:$V,'全国リスト_公表用（別添2）'!$A:$A,'都道府県別地点数(別表2)'!$X17,'全国リスト_公表用（別添2）'!$B:$B,'都道府県別地点数(別表2)'!Q$2)</f>
        <v>1</v>
      </c>
      <c r="R17" s="172">
        <f>_xlfn.SUMIFS('全国リスト_公表用（別添2）'!$U:$U,'全国リスト_公表用（別添2）'!$A:$A,'都道府県別地点数(別表2)'!$X17,'全国リスト_公表用（別添2）'!$B:$B,'都道府県別地点数(別表2)'!R$2)</f>
        <v>0</v>
      </c>
      <c r="S17" s="9">
        <f>_xlfn.SUMIFS('全国リスト_公表用（別添2）'!$V:$V,'全国リスト_公表用（別添2）'!$A:$A,'都道府県別地点数(別表2)'!$X17,'全国リスト_公表用（別添2）'!$B:$B,'都道府県別地点数(別表2)'!S$2)</f>
        <v>0</v>
      </c>
      <c r="T17" s="172">
        <f>_xlfn.SUMIFS('全国リスト_公表用（別添2）'!$U:$U,'全国リスト_公表用（別添2）'!$A:$A,'都道府県別地点数(別表2)'!$X17,'全国リスト_公表用（別添2）'!$B:$B,'都道府県別地点数(別表2)'!T$2)</f>
        <v>0</v>
      </c>
      <c r="U17" s="9">
        <f>_xlfn.SUMIFS('全国リスト_公表用（別添2）'!$V:$V,'全国リスト_公表用（別添2）'!$A:$A,'都道府県別地点数(別表2)'!$X17,'全国リスト_公表用（別添2）'!$B:$B,'都道府県別地点数(別表2)'!U$2)</f>
        <v>0</v>
      </c>
      <c r="V17" s="172">
        <f t="shared" si="1"/>
        <v>1</v>
      </c>
      <c r="W17" s="9">
        <f t="shared" si="2"/>
        <v>1</v>
      </c>
      <c r="X17" s="2" t="s">
        <v>365</v>
      </c>
      <c r="Z17" s="2" t="b">
        <f t="shared" si="3"/>
        <v>0</v>
      </c>
      <c r="AA17" s="2" t="b">
        <f t="shared" si="4"/>
        <v>0</v>
      </c>
      <c r="AB17" s="2" t="b">
        <f t="shared" si="5"/>
        <v>1</v>
      </c>
      <c r="AC17" s="2" t="b">
        <f t="shared" si="6"/>
        <v>1</v>
      </c>
      <c r="AD17" s="2" t="b">
        <f t="shared" si="7"/>
        <v>0</v>
      </c>
      <c r="AE17" s="2" t="b">
        <f t="shared" si="8"/>
        <v>0</v>
      </c>
      <c r="AF17" s="2" t="b">
        <f t="shared" si="9"/>
        <v>0</v>
      </c>
      <c r="AG17" s="2" t="b">
        <f t="shared" si="10"/>
        <v>0</v>
      </c>
    </row>
    <row r="18" spans="1:33" ht="14.25" customHeight="1">
      <c r="A18" s="286">
        <v>14</v>
      </c>
      <c r="B18" s="8" t="s">
        <v>28</v>
      </c>
      <c r="C18" s="382">
        <v>45</v>
      </c>
      <c r="D18" s="383">
        <v>23</v>
      </c>
      <c r="E18" s="382">
        <v>1</v>
      </c>
      <c r="F18" s="384">
        <v>1</v>
      </c>
      <c r="G18" s="382">
        <v>12</v>
      </c>
      <c r="H18" s="384">
        <v>12</v>
      </c>
      <c r="I18" s="382">
        <v>58</v>
      </c>
      <c r="J18" s="384">
        <v>36</v>
      </c>
      <c r="N18" s="286">
        <v>14</v>
      </c>
      <c r="O18" s="8" t="s">
        <v>28</v>
      </c>
      <c r="P18" s="172">
        <f>_xlfn.SUMIFS('全国リスト_公表用（別添2）'!$U:$U,'全国リスト_公表用（別添2）'!$A:$A,'都道府県別地点数(別表2)'!$X18,'全国リスト_公表用（別添2）'!$B:$B,'都道府県別地点数(別表2)'!P$2)</f>
        <v>0</v>
      </c>
      <c r="Q18" s="173">
        <f>_xlfn.SUMIFS('全国リスト_公表用（別添2）'!$V:$V,'全国リスト_公表用（別添2）'!$A:$A,'都道府県別地点数(別表2)'!$X18,'全国リスト_公表用（別添2）'!$B:$B,'都道府県別地点数(別表2)'!Q$2)</f>
        <v>0</v>
      </c>
      <c r="R18" s="172">
        <f>_xlfn.SUMIFS('全国リスト_公表用（別添2）'!$U:$U,'全国リスト_公表用（別添2）'!$A:$A,'都道府県別地点数(別表2)'!$X18,'全国リスト_公表用（別添2）'!$B:$B,'都道府県別地点数(別表2)'!R$2)</f>
        <v>0</v>
      </c>
      <c r="S18" s="9">
        <f>_xlfn.SUMIFS('全国リスト_公表用（別添2）'!$V:$V,'全国リスト_公表用（別添2）'!$A:$A,'都道府県別地点数(別表2)'!$X18,'全国リスト_公表用（別添2）'!$B:$B,'都道府県別地点数(別表2)'!S$2)</f>
        <v>0</v>
      </c>
      <c r="T18" s="172">
        <f>_xlfn.SUMIFS('全国リスト_公表用（別添2）'!$U:$U,'全国リスト_公表用（別添2）'!$A:$A,'都道府県別地点数(別表2)'!$X18,'全国リスト_公表用（別添2）'!$B:$B,'都道府県別地点数(別表2)'!T$2)</f>
        <v>0</v>
      </c>
      <c r="U18" s="9">
        <f>_xlfn.SUMIFS('全国リスト_公表用（別添2）'!$V:$V,'全国リスト_公表用（別添2）'!$A:$A,'都道府県別地点数(別表2)'!$X18,'全国リスト_公表用（別添2）'!$B:$B,'都道府県別地点数(別表2)'!U$2)</f>
        <v>0</v>
      </c>
      <c r="V18" s="172">
        <f t="shared" si="1"/>
        <v>0</v>
      </c>
      <c r="W18" s="9">
        <f t="shared" si="2"/>
        <v>0</v>
      </c>
      <c r="X18" s="2" t="s">
        <v>257</v>
      </c>
      <c r="Z18" s="2" t="b">
        <f t="shared" si="3"/>
        <v>0</v>
      </c>
      <c r="AA18" s="2" t="b">
        <f t="shared" si="4"/>
        <v>0</v>
      </c>
      <c r="AB18" s="2" t="b">
        <f t="shared" si="5"/>
        <v>0</v>
      </c>
      <c r="AC18" s="2" t="b">
        <f t="shared" si="6"/>
        <v>0</v>
      </c>
      <c r="AD18" s="2" t="b">
        <f t="shared" si="7"/>
        <v>0</v>
      </c>
      <c r="AE18" s="2" t="b">
        <f t="shared" si="8"/>
        <v>0</v>
      </c>
      <c r="AF18" s="2" t="b">
        <f t="shared" si="9"/>
        <v>0</v>
      </c>
      <c r="AG18" s="2" t="b">
        <f t="shared" si="10"/>
        <v>0</v>
      </c>
    </row>
    <row r="19" spans="1:33" ht="14.25" customHeight="1">
      <c r="A19" s="287">
        <v>15</v>
      </c>
      <c r="B19" s="10" t="s">
        <v>29</v>
      </c>
      <c r="C19" s="382">
        <v>33</v>
      </c>
      <c r="D19" s="383">
        <v>24</v>
      </c>
      <c r="E19" s="382">
        <v>1</v>
      </c>
      <c r="F19" s="384">
        <v>1</v>
      </c>
      <c r="G19" s="382">
        <v>0</v>
      </c>
      <c r="H19" s="384">
        <v>0</v>
      </c>
      <c r="I19" s="382">
        <v>34</v>
      </c>
      <c r="J19" s="384">
        <v>25</v>
      </c>
      <c r="N19" s="287">
        <v>15</v>
      </c>
      <c r="O19" s="10" t="s">
        <v>29</v>
      </c>
      <c r="P19" s="172">
        <f>_xlfn.SUMIFS('全国リスト_公表用（別添2）'!$U:$U,'全国リスト_公表用（別添2）'!$A:$A,'都道府県別地点数(別表2)'!$X19,'全国リスト_公表用（別添2）'!$B:$B,'都道府県別地点数(別表2)'!P$2)</f>
        <v>4</v>
      </c>
      <c r="Q19" s="173">
        <f>_xlfn.SUMIFS('全国リスト_公表用（別添2）'!$V:$V,'全国リスト_公表用（別添2）'!$A:$A,'都道府県別地点数(別表2)'!$X19,'全国リスト_公表用（別添2）'!$B:$B,'都道府県別地点数(別表2)'!Q$2)</f>
        <v>4</v>
      </c>
      <c r="R19" s="172">
        <f>_xlfn.SUMIFS('全国リスト_公表用（別添2）'!$U:$U,'全国リスト_公表用（別添2）'!$A:$A,'都道府県別地点数(別表2)'!$X19,'全国リスト_公表用（別添2）'!$B:$B,'都道府県別地点数(別表2)'!R$2)</f>
        <v>0</v>
      </c>
      <c r="S19" s="9">
        <f>_xlfn.SUMIFS('全国リスト_公表用（別添2）'!$V:$V,'全国リスト_公表用（別添2）'!$A:$A,'都道府県別地点数(別表2)'!$X19,'全国リスト_公表用（別添2）'!$B:$B,'都道府県別地点数(別表2)'!S$2)</f>
        <v>0</v>
      </c>
      <c r="T19" s="172">
        <f>_xlfn.SUMIFS('全国リスト_公表用（別添2）'!$U:$U,'全国リスト_公表用（別添2）'!$A:$A,'都道府県別地点数(別表2)'!$X19,'全国リスト_公表用（別添2）'!$B:$B,'都道府県別地点数(別表2)'!T$2)</f>
        <v>0</v>
      </c>
      <c r="U19" s="9">
        <f>_xlfn.SUMIFS('全国リスト_公表用（別添2）'!$V:$V,'全国リスト_公表用（別添2）'!$A:$A,'都道府県別地点数(別表2)'!$X19,'全国リスト_公表用（別添2）'!$B:$B,'都道府県別地点数(別表2)'!U$2)</f>
        <v>0</v>
      </c>
      <c r="V19" s="172">
        <f t="shared" si="1"/>
        <v>4</v>
      </c>
      <c r="W19" s="9">
        <f t="shared" si="2"/>
        <v>4</v>
      </c>
      <c r="X19" s="2" t="s">
        <v>258</v>
      </c>
      <c r="Z19" s="2" t="b">
        <f t="shared" si="3"/>
        <v>0</v>
      </c>
      <c r="AA19" s="2" t="b">
        <f t="shared" si="4"/>
        <v>0</v>
      </c>
      <c r="AB19" s="2" t="b">
        <f t="shared" si="5"/>
        <v>0</v>
      </c>
      <c r="AC19" s="2" t="b">
        <f t="shared" si="6"/>
        <v>0</v>
      </c>
      <c r="AD19" s="2" t="b">
        <f t="shared" si="7"/>
        <v>1</v>
      </c>
      <c r="AE19" s="2" t="b">
        <f t="shared" si="8"/>
        <v>1</v>
      </c>
      <c r="AF19" s="2" t="b">
        <f t="shared" si="9"/>
        <v>0</v>
      </c>
      <c r="AG19" s="2" t="b">
        <f t="shared" si="10"/>
        <v>0</v>
      </c>
    </row>
    <row r="20" spans="1:33" ht="14.25" customHeight="1">
      <c r="A20" s="287">
        <v>16</v>
      </c>
      <c r="B20" s="10" t="s">
        <v>30</v>
      </c>
      <c r="C20" s="382">
        <v>39</v>
      </c>
      <c r="D20" s="383">
        <v>13</v>
      </c>
      <c r="E20" s="382">
        <v>0</v>
      </c>
      <c r="F20" s="384">
        <v>0</v>
      </c>
      <c r="G20" s="382">
        <v>6</v>
      </c>
      <c r="H20" s="384">
        <v>4</v>
      </c>
      <c r="I20" s="382">
        <v>45</v>
      </c>
      <c r="J20" s="384">
        <v>17</v>
      </c>
      <c r="N20" s="287">
        <v>16</v>
      </c>
      <c r="O20" s="10" t="s">
        <v>30</v>
      </c>
      <c r="P20" s="172">
        <f>_xlfn.SUMIFS('全国リスト_公表用（別添2）'!$U:$U,'全国リスト_公表用（別添2）'!$A:$A,'都道府県別地点数(別表2)'!$X20,'全国リスト_公表用（別添2）'!$B:$B,'都道府県別地点数(別表2)'!P$2)</f>
        <v>1</v>
      </c>
      <c r="Q20" s="173">
        <f>_xlfn.SUMIFS('全国リスト_公表用（別添2）'!$V:$V,'全国リスト_公表用（別添2）'!$A:$A,'都道府県別地点数(別表2)'!$X20,'全国リスト_公表用（別添2）'!$B:$B,'都道府県別地点数(別表2)'!Q$2)</f>
        <v>1</v>
      </c>
      <c r="R20" s="172">
        <f>_xlfn.SUMIFS('全国リスト_公表用（別添2）'!$U:$U,'全国リスト_公表用（別添2）'!$A:$A,'都道府県別地点数(別表2)'!$X20,'全国リスト_公表用（別添2）'!$B:$B,'都道府県別地点数(別表2)'!R$2)</f>
        <v>0</v>
      </c>
      <c r="S20" s="9">
        <f>_xlfn.SUMIFS('全国リスト_公表用（別添2）'!$V:$V,'全国リスト_公表用（別添2）'!$A:$A,'都道府県別地点数(別表2)'!$X20,'全国リスト_公表用（別添2）'!$B:$B,'都道府県別地点数(別表2)'!S$2)</f>
        <v>0</v>
      </c>
      <c r="T20" s="172">
        <f>_xlfn.SUMIFS('全国リスト_公表用（別添2）'!$U:$U,'全国リスト_公表用（別添2）'!$A:$A,'都道府県別地点数(別表2)'!$X20,'全国リスト_公表用（別添2）'!$B:$B,'都道府県別地点数(別表2)'!T$2)</f>
        <v>0</v>
      </c>
      <c r="U20" s="9">
        <f>_xlfn.SUMIFS('全国リスト_公表用（別添2）'!$V:$V,'全国リスト_公表用（別添2）'!$A:$A,'都道府県別地点数(別表2)'!$X20,'全国リスト_公表用（別添2）'!$B:$B,'都道府県別地点数(別表2)'!U$2)</f>
        <v>0</v>
      </c>
      <c r="V20" s="172">
        <f t="shared" si="1"/>
        <v>1</v>
      </c>
      <c r="W20" s="9">
        <f t="shared" si="2"/>
        <v>1</v>
      </c>
      <c r="X20" s="2" t="s">
        <v>259</v>
      </c>
      <c r="Z20" s="2" t="b">
        <f t="shared" si="3"/>
        <v>0</v>
      </c>
      <c r="AA20" s="2" t="b">
        <f t="shared" si="4"/>
        <v>0</v>
      </c>
      <c r="AB20" s="2" t="b">
        <f t="shared" si="5"/>
        <v>1</v>
      </c>
      <c r="AC20" s="2" t="b">
        <f t="shared" si="6"/>
        <v>1</v>
      </c>
      <c r="AD20" s="2" t="b">
        <f t="shared" si="7"/>
        <v>0</v>
      </c>
      <c r="AE20" s="2" t="b">
        <f t="shared" si="8"/>
        <v>0</v>
      </c>
      <c r="AF20" s="2" t="b">
        <f t="shared" si="9"/>
        <v>0</v>
      </c>
      <c r="AG20" s="2" t="b">
        <f t="shared" si="10"/>
        <v>0</v>
      </c>
    </row>
    <row r="21" spans="1:33" ht="14.25" customHeight="1">
      <c r="A21" s="287">
        <v>17</v>
      </c>
      <c r="B21" s="10" t="s">
        <v>31</v>
      </c>
      <c r="C21" s="382">
        <v>26</v>
      </c>
      <c r="D21" s="383">
        <v>23</v>
      </c>
      <c r="E21" s="382">
        <v>3</v>
      </c>
      <c r="F21" s="384">
        <v>3</v>
      </c>
      <c r="G21" s="382">
        <v>2</v>
      </c>
      <c r="H21" s="384">
        <v>2</v>
      </c>
      <c r="I21" s="382">
        <v>31</v>
      </c>
      <c r="J21" s="384">
        <v>28</v>
      </c>
      <c r="N21" s="287">
        <v>17</v>
      </c>
      <c r="O21" s="10" t="s">
        <v>31</v>
      </c>
      <c r="P21" s="172">
        <f>_xlfn.SUMIFS('全国リスト_公表用（別添2）'!$U:$U,'全国リスト_公表用（別添2）'!$A:$A,'都道府県別地点数(別表2)'!$X21,'全国リスト_公表用（別添2）'!$B:$B,'都道府県別地点数(別表2)'!P$2)</f>
        <v>0</v>
      </c>
      <c r="Q21" s="173">
        <f>_xlfn.SUMIFS('全国リスト_公表用（別添2）'!$V:$V,'全国リスト_公表用（別添2）'!$A:$A,'都道府県別地点数(別表2)'!$X21,'全国リスト_公表用（別添2）'!$B:$B,'都道府県別地点数(別表2)'!Q$2)</f>
        <v>0</v>
      </c>
      <c r="R21" s="172">
        <f>_xlfn.SUMIFS('全国リスト_公表用（別添2）'!$U:$U,'全国リスト_公表用（別添2）'!$A:$A,'都道府県別地点数(別表2)'!$X21,'全国リスト_公表用（別添2）'!$B:$B,'都道府県別地点数(別表2)'!R$2)</f>
        <v>0</v>
      </c>
      <c r="S21" s="9">
        <f>_xlfn.SUMIFS('全国リスト_公表用（別添2）'!$V:$V,'全国リスト_公表用（別添2）'!$A:$A,'都道府県別地点数(別表2)'!$X21,'全国リスト_公表用（別添2）'!$B:$B,'都道府県別地点数(別表2)'!S$2)</f>
        <v>0</v>
      </c>
      <c r="T21" s="172">
        <f>_xlfn.SUMIFS('全国リスト_公表用（別添2）'!$U:$U,'全国リスト_公表用（別添2）'!$A:$A,'都道府県別地点数(別表2)'!$X21,'全国リスト_公表用（別添2）'!$B:$B,'都道府県別地点数(別表2)'!T$2)</f>
        <v>0</v>
      </c>
      <c r="U21" s="9">
        <f>_xlfn.SUMIFS('全国リスト_公表用（別添2）'!$V:$V,'全国リスト_公表用（別添2）'!$A:$A,'都道府県別地点数(別表2)'!$X21,'全国リスト_公表用（別添2）'!$B:$B,'都道府県別地点数(別表2)'!U$2)</f>
        <v>0</v>
      </c>
      <c r="V21" s="172">
        <f t="shared" si="1"/>
        <v>0</v>
      </c>
      <c r="W21" s="9">
        <f t="shared" si="2"/>
        <v>0</v>
      </c>
      <c r="X21" s="2" t="s">
        <v>260</v>
      </c>
      <c r="Z21" s="2" t="b">
        <f t="shared" si="3"/>
        <v>0</v>
      </c>
      <c r="AA21" s="2" t="b">
        <f t="shared" si="4"/>
        <v>0</v>
      </c>
      <c r="AB21" s="2" t="b">
        <f t="shared" si="5"/>
        <v>0</v>
      </c>
      <c r="AC21" s="2" t="b">
        <f t="shared" si="6"/>
        <v>0</v>
      </c>
      <c r="AD21" s="2" t="b">
        <f t="shared" si="7"/>
        <v>0</v>
      </c>
      <c r="AE21" s="2" t="b">
        <f t="shared" si="8"/>
        <v>0</v>
      </c>
      <c r="AF21" s="2" t="b">
        <f t="shared" si="9"/>
        <v>0</v>
      </c>
      <c r="AG21" s="2" t="b">
        <f t="shared" si="10"/>
        <v>0</v>
      </c>
    </row>
    <row r="22" spans="1:33" ht="14.25" customHeight="1">
      <c r="A22" s="287">
        <v>18</v>
      </c>
      <c r="B22" s="10" t="s">
        <v>32</v>
      </c>
      <c r="C22" s="382">
        <v>19</v>
      </c>
      <c r="D22" s="383">
        <v>19</v>
      </c>
      <c r="E22" s="382">
        <v>1</v>
      </c>
      <c r="F22" s="384">
        <v>1</v>
      </c>
      <c r="G22" s="382">
        <v>2</v>
      </c>
      <c r="H22" s="384">
        <v>2</v>
      </c>
      <c r="I22" s="382">
        <v>22</v>
      </c>
      <c r="J22" s="384">
        <v>22</v>
      </c>
      <c r="N22" s="287">
        <v>18</v>
      </c>
      <c r="O22" s="10" t="s">
        <v>32</v>
      </c>
      <c r="P22" s="172">
        <f>_xlfn.SUMIFS('全国リスト_公表用（別添2）'!$U:$U,'全国リスト_公表用（別添2）'!$A:$A,'都道府県別地点数(別表2)'!$X22,'全国リスト_公表用（別添2）'!$B:$B,'都道府県別地点数(別表2)'!P$2)</f>
        <v>0</v>
      </c>
      <c r="Q22" s="173">
        <f>_xlfn.SUMIFS('全国リスト_公表用（別添2）'!$V:$V,'全国リスト_公表用（別添2）'!$A:$A,'都道府県別地点数(別表2)'!$X22,'全国リスト_公表用（別添2）'!$B:$B,'都道府県別地点数(別表2)'!Q$2)</f>
        <v>0</v>
      </c>
      <c r="R22" s="172">
        <f>_xlfn.SUMIFS('全国リスト_公表用（別添2）'!$U:$U,'全国リスト_公表用（別添2）'!$A:$A,'都道府県別地点数(別表2)'!$X22,'全国リスト_公表用（別添2）'!$B:$B,'都道府県別地点数(別表2)'!R$2)</f>
        <v>0</v>
      </c>
      <c r="S22" s="9">
        <f>_xlfn.SUMIFS('全国リスト_公表用（別添2）'!$V:$V,'全国リスト_公表用（別添2）'!$A:$A,'都道府県別地点数(別表2)'!$X22,'全国リスト_公表用（別添2）'!$B:$B,'都道府県別地点数(別表2)'!S$2)</f>
        <v>0</v>
      </c>
      <c r="T22" s="172">
        <f>_xlfn.SUMIFS('全国リスト_公表用（別添2）'!$U:$U,'全国リスト_公表用（別添2）'!$A:$A,'都道府県別地点数(別表2)'!$X22,'全国リスト_公表用（別添2）'!$B:$B,'都道府県別地点数(別表2)'!T$2)</f>
        <v>0</v>
      </c>
      <c r="U22" s="9">
        <f>_xlfn.SUMIFS('全国リスト_公表用（別添2）'!$V:$V,'全国リスト_公表用（別添2）'!$A:$A,'都道府県別地点数(別表2)'!$X22,'全国リスト_公表用（別添2）'!$B:$B,'都道府県別地点数(別表2)'!U$2)</f>
        <v>0</v>
      </c>
      <c r="V22" s="172">
        <f t="shared" si="1"/>
        <v>0</v>
      </c>
      <c r="W22" s="9">
        <f t="shared" si="2"/>
        <v>0</v>
      </c>
      <c r="X22" s="2" t="s">
        <v>335</v>
      </c>
      <c r="Z22" s="2" t="b">
        <f t="shared" si="3"/>
        <v>0</v>
      </c>
      <c r="AA22" s="2" t="b">
        <f t="shared" si="4"/>
        <v>0</v>
      </c>
      <c r="AB22" s="2" t="b">
        <f t="shared" si="5"/>
        <v>0</v>
      </c>
      <c r="AC22" s="2" t="b">
        <f t="shared" si="6"/>
        <v>0</v>
      </c>
      <c r="AD22" s="2" t="b">
        <f t="shared" si="7"/>
        <v>0</v>
      </c>
      <c r="AE22" s="2" t="b">
        <f t="shared" si="8"/>
        <v>0</v>
      </c>
      <c r="AF22" s="2" t="b">
        <f t="shared" si="9"/>
        <v>0</v>
      </c>
      <c r="AG22" s="2" t="b">
        <f t="shared" si="10"/>
        <v>0</v>
      </c>
    </row>
    <row r="23" spans="1:33" ht="14.25" customHeight="1">
      <c r="A23" s="287">
        <v>19</v>
      </c>
      <c r="B23" s="10" t="s">
        <v>33</v>
      </c>
      <c r="C23" s="382">
        <v>6</v>
      </c>
      <c r="D23" s="383">
        <v>6</v>
      </c>
      <c r="E23" s="382">
        <v>1</v>
      </c>
      <c r="F23" s="384">
        <v>1</v>
      </c>
      <c r="G23" s="382">
        <v>0</v>
      </c>
      <c r="H23" s="384">
        <v>0</v>
      </c>
      <c r="I23" s="382">
        <v>7</v>
      </c>
      <c r="J23" s="384">
        <v>7</v>
      </c>
      <c r="N23" s="287">
        <v>19</v>
      </c>
      <c r="O23" s="10" t="s">
        <v>33</v>
      </c>
      <c r="P23" s="172">
        <f>_xlfn.SUMIFS('全国リスト_公表用（別添2）'!$U:$U,'全国リスト_公表用（別添2）'!$A:$A,'都道府県別地点数(別表2)'!$X23,'全国リスト_公表用（別添2）'!$B:$B,'都道府県別地点数(別表2)'!P$2)</f>
        <v>0</v>
      </c>
      <c r="Q23" s="173">
        <f>_xlfn.SUMIFS('全国リスト_公表用（別添2）'!$V:$V,'全国リスト_公表用（別添2）'!$A:$A,'都道府県別地点数(別表2)'!$X23,'全国リスト_公表用（別添2）'!$B:$B,'都道府県別地点数(別表2)'!Q$2)</f>
        <v>0</v>
      </c>
      <c r="R23" s="172">
        <f>_xlfn.SUMIFS('全国リスト_公表用（別添2）'!$U:$U,'全国リスト_公表用（別添2）'!$A:$A,'都道府県別地点数(別表2)'!$X23,'全国リスト_公表用（別添2）'!$B:$B,'都道府県別地点数(別表2)'!R$2)</f>
        <v>0</v>
      </c>
      <c r="S23" s="9">
        <f>_xlfn.SUMIFS('全国リスト_公表用（別添2）'!$V:$V,'全国リスト_公表用（別添2）'!$A:$A,'都道府県別地点数(別表2)'!$X23,'全国リスト_公表用（別添2）'!$B:$B,'都道府県別地点数(別表2)'!S$2)</f>
        <v>0</v>
      </c>
      <c r="T23" s="172">
        <f>_xlfn.SUMIFS('全国リスト_公表用（別添2）'!$U:$U,'全国リスト_公表用（別添2）'!$A:$A,'都道府県別地点数(別表2)'!$X23,'全国リスト_公表用（別添2）'!$B:$B,'都道府県別地点数(別表2)'!T$2)</f>
        <v>0</v>
      </c>
      <c r="U23" s="9">
        <f>_xlfn.SUMIFS('全国リスト_公表用（別添2）'!$V:$V,'全国リスト_公表用（別添2）'!$A:$A,'都道府県別地点数(別表2)'!$X23,'全国リスト_公表用（別添2）'!$B:$B,'都道府県別地点数(別表2)'!U$2)</f>
        <v>0</v>
      </c>
      <c r="V23" s="172">
        <f t="shared" si="1"/>
        <v>0</v>
      </c>
      <c r="W23" s="9">
        <f t="shared" si="2"/>
        <v>0</v>
      </c>
      <c r="X23" s="2" t="s">
        <v>261</v>
      </c>
      <c r="Z23" s="2" t="b">
        <f t="shared" si="3"/>
        <v>0</v>
      </c>
      <c r="AA23" s="2" t="b">
        <f t="shared" si="4"/>
        <v>0</v>
      </c>
      <c r="AB23" s="2" t="b">
        <f t="shared" si="5"/>
        <v>0</v>
      </c>
      <c r="AC23" s="2" t="b">
        <f t="shared" si="6"/>
        <v>0</v>
      </c>
      <c r="AD23" s="2" t="b">
        <f t="shared" si="7"/>
        <v>1</v>
      </c>
      <c r="AE23" s="2" t="b">
        <f t="shared" si="8"/>
        <v>1</v>
      </c>
      <c r="AF23" s="2" t="b">
        <f t="shared" si="9"/>
        <v>0</v>
      </c>
      <c r="AG23" s="2" t="b">
        <f t="shared" si="10"/>
        <v>0</v>
      </c>
    </row>
    <row r="24" spans="1:33" ht="14.25" customHeight="1">
      <c r="A24" s="287">
        <v>20</v>
      </c>
      <c r="B24" s="10" t="s">
        <v>34</v>
      </c>
      <c r="C24" s="382">
        <v>5</v>
      </c>
      <c r="D24" s="383">
        <v>4</v>
      </c>
      <c r="E24" s="382">
        <v>3</v>
      </c>
      <c r="F24" s="384">
        <v>2</v>
      </c>
      <c r="G24" s="382">
        <v>0</v>
      </c>
      <c r="H24" s="384">
        <v>0</v>
      </c>
      <c r="I24" s="382">
        <v>8</v>
      </c>
      <c r="J24" s="384">
        <v>6</v>
      </c>
      <c r="N24" s="287">
        <v>20</v>
      </c>
      <c r="O24" s="10" t="s">
        <v>34</v>
      </c>
      <c r="P24" s="172">
        <f>_xlfn.SUMIFS('全国リスト_公表用（別添2）'!$U:$U,'全国リスト_公表用（別添2）'!$A:$A,'都道府県別地点数(別表2)'!$X24,'全国リスト_公表用（別添2）'!$B:$B,'都道府県別地点数(別表2)'!P$2)</f>
        <v>0</v>
      </c>
      <c r="Q24" s="173">
        <f>_xlfn.SUMIFS('全国リスト_公表用（別添2）'!$V:$V,'全国リスト_公表用（別添2）'!$A:$A,'都道府県別地点数(別表2)'!$X24,'全国リスト_公表用（別添2）'!$B:$B,'都道府県別地点数(別表2)'!Q$2)</f>
        <v>0</v>
      </c>
      <c r="R24" s="172">
        <f>_xlfn.SUMIFS('全国リスト_公表用（別添2）'!$U:$U,'全国リスト_公表用（別添2）'!$A:$A,'都道府県別地点数(別表2)'!$X24,'全国リスト_公表用（別添2）'!$B:$B,'都道府県別地点数(別表2)'!R$2)</f>
        <v>0</v>
      </c>
      <c r="S24" s="9">
        <f>_xlfn.SUMIFS('全国リスト_公表用（別添2）'!$V:$V,'全国リスト_公表用（別添2）'!$A:$A,'都道府県別地点数(別表2)'!$X24,'全国リスト_公表用（別添2）'!$B:$B,'都道府県別地点数(別表2)'!S$2)</f>
        <v>0</v>
      </c>
      <c r="T24" s="172">
        <f>_xlfn.SUMIFS('全国リスト_公表用（別添2）'!$U:$U,'全国リスト_公表用（別添2）'!$A:$A,'都道府県別地点数(別表2)'!$X24,'全国リスト_公表用（別添2）'!$B:$B,'都道府県別地点数(別表2)'!T$2)</f>
        <v>0</v>
      </c>
      <c r="U24" s="9">
        <f>_xlfn.SUMIFS('全国リスト_公表用（別添2）'!$V:$V,'全国リスト_公表用（別添2）'!$A:$A,'都道府県別地点数(別表2)'!$X24,'全国リスト_公表用（別添2）'!$B:$B,'都道府県別地点数(別表2)'!U$2)</f>
        <v>0</v>
      </c>
      <c r="V24" s="172">
        <f t="shared" si="1"/>
        <v>0</v>
      </c>
      <c r="W24" s="9">
        <f t="shared" si="2"/>
        <v>0</v>
      </c>
      <c r="X24" s="2" t="s">
        <v>262</v>
      </c>
      <c r="Z24" s="2" t="b">
        <f t="shared" si="3"/>
        <v>0</v>
      </c>
      <c r="AA24" s="2" t="b">
        <f t="shared" si="4"/>
        <v>0</v>
      </c>
      <c r="AB24" s="2" t="b">
        <f t="shared" si="5"/>
        <v>0</v>
      </c>
      <c r="AC24" s="2" t="b">
        <f t="shared" si="6"/>
        <v>0</v>
      </c>
      <c r="AD24" s="2" t="b">
        <f t="shared" si="7"/>
        <v>1</v>
      </c>
      <c r="AE24" s="2" t="b">
        <f t="shared" si="8"/>
        <v>1</v>
      </c>
      <c r="AF24" s="2" t="b">
        <f t="shared" si="9"/>
        <v>0</v>
      </c>
      <c r="AG24" s="2" t="b">
        <f t="shared" si="10"/>
        <v>0</v>
      </c>
    </row>
    <row r="25" spans="1:33" ht="14.25" customHeight="1">
      <c r="A25" s="287">
        <v>21</v>
      </c>
      <c r="B25" s="10" t="s">
        <v>35</v>
      </c>
      <c r="C25" s="382">
        <v>18</v>
      </c>
      <c r="D25" s="383">
        <v>15</v>
      </c>
      <c r="E25" s="382">
        <v>1</v>
      </c>
      <c r="F25" s="384">
        <v>1</v>
      </c>
      <c r="G25" s="382">
        <v>0</v>
      </c>
      <c r="H25" s="384">
        <v>0</v>
      </c>
      <c r="I25" s="382">
        <v>19</v>
      </c>
      <c r="J25" s="384">
        <v>16</v>
      </c>
      <c r="N25" s="287">
        <v>21</v>
      </c>
      <c r="O25" s="10" t="s">
        <v>35</v>
      </c>
      <c r="P25" s="172">
        <f>_xlfn.SUMIFS('全国リスト_公表用（別添2）'!$U:$U,'全国リスト_公表用（別添2）'!$A:$A,'都道府県別地点数(別表2)'!$X25,'全国リスト_公表用（別添2）'!$B:$B,'都道府県別地点数(別表2)'!P$2)</f>
        <v>0</v>
      </c>
      <c r="Q25" s="173">
        <f>_xlfn.SUMIFS('全国リスト_公表用（別添2）'!$V:$V,'全国リスト_公表用（別添2）'!$A:$A,'都道府県別地点数(別表2)'!$X25,'全国リスト_公表用（別添2）'!$B:$B,'都道府県別地点数(別表2)'!Q$2)</f>
        <v>0</v>
      </c>
      <c r="R25" s="172">
        <f>_xlfn.SUMIFS('全国リスト_公表用（別添2）'!$U:$U,'全国リスト_公表用（別添2）'!$A:$A,'都道府県別地点数(別表2)'!$X25,'全国リスト_公表用（別添2）'!$B:$B,'都道府県別地点数(別表2)'!R$2)</f>
        <v>0</v>
      </c>
      <c r="S25" s="9">
        <f>_xlfn.SUMIFS('全国リスト_公表用（別添2）'!$V:$V,'全国リスト_公表用（別添2）'!$A:$A,'都道府県別地点数(別表2)'!$X25,'全国リスト_公表用（別添2）'!$B:$B,'都道府県別地点数(別表2)'!S$2)</f>
        <v>0</v>
      </c>
      <c r="T25" s="172">
        <f>_xlfn.SUMIFS('全国リスト_公表用（別添2）'!$U:$U,'全国リスト_公表用（別添2）'!$A:$A,'都道府県別地点数(別表2)'!$X25,'全国リスト_公表用（別添2）'!$B:$B,'都道府県別地点数(別表2)'!T$2)</f>
        <v>0</v>
      </c>
      <c r="U25" s="9">
        <f>_xlfn.SUMIFS('全国リスト_公表用（別添2）'!$V:$V,'全国リスト_公表用（別添2）'!$A:$A,'都道府県別地点数(別表2)'!$X25,'全国リスト_公表用（別添2）'!$B:$B,'都道府県別地点数(別表2)'!U$2)</f>
        <v>0</v>
      </c>
      <c r="V25" s="172">
        <f t="shared" si="1"/>
        <v>0</v>
      </c>
      <c r="W25" s="9">
        <f t="shared" si="2"/>
        <v>0</v>
      </c>
      <c r="X25" s="2" t="s">
        <v>263</v>
      </c>
      <c r="Z25" s="2" t="b">
        <f t="shared" si="3"/>
        <v>0</v>
      </c>
      <c r="AA25" s="2" t="b">
        <f t="shared" si="4"/>
        <v>0</v>
      </c>
      <c r="AB25" s="2" t="b">
        <f t="shared" si="5"/>
        <v>0</v>
      </c>
      <c r="AC25" s="2" t="b">
        <f t="shared" si="6"/>
        <v>0</v>
      </c>
      <c r="AD25" s="2" t="b">
        <f t="shared" si="7"/>
        <v>1</v>
      </c>
      <c r="AE25" s="2" t="b">
        <f t="shared" si="8"/>
        <v>1</v>
      </c>
      <c r="AF25" s="2" t="b">
        <f t="shared" si="9"/>
        <v>0</v>
      </c>
      <c r="AG25" s="2" t="b">
        <f t="shared" si="10"/>
        <v>0</v>
      </c>
    </row>
    <row r="26" spans="1:33" ht="14.25" customHeight="1">
      <c r="A26" s="287">
        <v>22</v>
      </c>
      <c r="B26" s="10" t="s">
        <v>36</v>
      </c>
      <c r="C26" s="382">
        <v>36</v>
      </c>
      <c r="D26" s="383">
        <v>35</v>
      </c>
      <c r="E26" s="382">
        <v>0</v>
      </c>
      <c r="F26" s="384">
        <v>0</v>
      </c>
      <c r="G26" s="382">
        <v>11</v>
      </c>
      <c r="H26" s="384">
        <v>11</v>
      </c>
      <c r="I26" s="382">
        <v>47</v>
      </c>
      <c r="J26" s="384">
        <v>46</v>
      </c>
      <c r="N26" s="287">
        <v>22</v>
      </c>
      <c r="O26" s="10" t="s">
        <v>36</v>
      </c>
      <c r="P26" s="172">
        <f>_xlfn.SUMIFS('全国リスト_公表用（別添2）'!$U:$U,'全国リスト_公表用（別添2）'!$A:$A,'都道府県別地点数(別表2)'!$X26,'全国リスト_公表用（別添2）'!$B:$B,'都道府県別地点数(別表2)'!P$2)</f>
        <v>1</v>
      </c>
      <c r="Q26" s="173">
        <f>_xlfn.SUMIFS('全国リスト_公表用（別添2）'!$V:$V,'全国リスト_公表用（別添2）'!$A:$A,'都道府県別地点数(別表2)'!$X26,'全国リスト_公表用（別添2）'!$B:$B,'都道府県別地点数(別表2)'!Q$2)</f>
        <v>1</v>
      </c>
      <c r="R26" s="172">
        <f>_xlfn.SUMIFS('全国リスト_公表用（別添2）'!$U:$U,'全国リスト_公表用（別添2）'!$A:$A,'都道府県別地点数(別表2)'!$X26,'全国リスト_公表用（別添2）'!$B:$B,'都道府県別地点数(別表2)'!R$2)</f>
        <v>0</v>
      </c>
      <c r="S26" s="9">
        <f>_xlfn.SUMIFS('全国リスト_公表用（別添2）'!$V:$V,'全国リスト_公表用（別添2）'!$A:$A,'都道府県別地点数(別表2)'!$X26,'全国リスト_公表用（別添2）'!$B:$B,'都道府県別地点数(別表2)'!S$2)</f>
        <v>0</v>
      </c>
      <c r="T26" s="172">
        <f>_xlfn.SUMIFS('全国リスト_公表用（別添2）'!$U:$U,'全国リスト_公表用（別添2）'!$A:$A,'都道府県別地点数(別表2)'!$X26,'全国リスト_公表用（別添2）'!$B:$B,'都道府県別地点数(別表2)'!T$2)</f>
        <v>0</v>
      </c>
      <c r="U26" s="9">
        <f>_xlfn.SUMIFS('全国リスト_公表用（別添2）'!$V:$V,'全国リスト_公表用（別添2）'!$A:$A,'都道府県別地点数(別表2)'!$X26,'全国リスト_公表用（別添2）'!$B:$B,'都道府県別地点数(別表2)'!U$2)</f>
        <v>0</v>
      </c>
      <c r="V26" s="172">
        <f t="shared" si="1"/>
        <v>1</v>
      </c>
      <c r="W26" s="9">
        <f t="shared" si="2"/>
        <v>1</v>
      </c>
      <c r="X26" s="2" t="s">
        <v>264</v>
      </c>
      <c r="Z26" s="2" t="b">
        <f t="shared" si="3"/>
        <v>0</v>
      </c>
      <c r="AA26" s="2" t="b">
        <f t="shared" si="4"/>
        <v>0</v>
      </c>
      <c r="AB26" s="2" t="b">
        <f t="shared" si="5"/>
        <v>1</v>
      </c>
      <c r="AC26" s="2" t="b">
        <f t="shared" si="6"/>
        <v>1</v>
      </c>
      <c r="AD26" s="2" t="b">
        <f t="shared" si="7"/>
        <v>0</v>
      </c>
      <c r="AE26" s="2" t="b">
        <f t="shared" si="8"/>
        <v>0</v>
      </c>
      <c r="AF26" s="2" t="b">
        <f t="shared" si="9"/>
        <v>0</v>
      </c>
      <c r="AG26" s="2" t="b">
        <f t="shared" si="10"/>
        <v>0</v>
      </c>
    </row>
    <row r="27" spans="1:33" ht="14.25" customHeight="1">
      <c r="A27" s="287">
        <v>23</v>
      </c>
      <c r="B27" s="10" t="s">
        <v>37</v>
      </c>
      <c r="C27" s="382">
        <v>36</v>
      </c>
      <c r="D27" s="383">
        <v>35</v>
      </c>
      <c r="E27" s="382">
        <v>1</v>
      </c>
      <c r="F27" s="384">
        <v>1</v>
      </c>
      <c r="G27" s="382">
        <v>11</v>
      </c>
      <c r="H27" s="384">
        <v>11</v>
      </c>
      <c r="I27" s="382">
        <v>48</v>
      </c>
      <c r="J27" s="384">
        <v>47</v>
      </c>
      <c r="N27" s="287">
        <v>23</v>
      </c>
      <c r="O27" s="10" t="s">
        <v>37</v>
      </c>
      <c r="P27" s="172">
        <f>_xlfn.SUMIFS('全国リスト_公表用（別添2）'!$U:$U,'全国リスト_公表用（別添2）'!$A:$A,'都道府県別地点数(別表2)'!$X27,'全国リスト_公表用（別添2）'!$B:$B,'都道府県別地点数(別表2)'!P$2)</f>
        <v>0</v>
      </c>
      <c r="Q27" s="173">
        <f>_xlfn.SUMIFS('全国リスト_公表用（別添2）'!$V:$V,'全国リスト_公表用（別添2）'!$A:$A,'都道府県別地点数(別表2)'!$X27,'全国リスト_公表用（別添2）'!$B:$B,'都道府県別地点数(別表2)'!Q$2)</f>
        <v>0</v>
      </c>
      <c r="R27" s="172">
        <f>_xlfn.SUMIFS('全国リスト_公表用（別添2）'!$U:$U,'全国リスト_公表用（別添2）'!$A:$A,'都道府県別地点数(別表2)'!$X27,'全国リスト_公表用（別添2）'!$B:$B,'都道府県別地点数(別表2)'!R$2)</f>
        <v>1</v>
      </c>
      <c r="S27" s="9">
        <f>_xlfn.SUMIFS('全国リスト_公表用（別添2）'!$V:$V,'全国リスト_公表用（別添2）'!$A:$A,'都道府県別地点数(別表2)'!$X27,'全国リスト_公表用（別添2）'!$B:$B,'都道府県別地点数(別表2)'!S$2)</f>
        <v>1</v>
      </c>
      <c r="T27" s="172">
        <f>_xlfn.SUMIFS('全国リスト_公表用（別添2）'!$U:$U,'全国リスト_公表用（別添2）'!$A:$A,'都道府県別地点数(別表2)'!$X27,'全国リスト_公表用（別添2）'!$B:$B,'都道府県別地点数(別表2)'!T$2)</f>
        <v>0</v>
      </c>
      <c r="U27" s="9">
        <f>_xlfn.SUMIFS('全国リスト_公表用（別添2）'!$V:$V,'全国リスト_公表用（別添2）'!$A:$A,'都道府県別地点数(別表2)'!$X27,'全国リスト_公表用（別添2）'!$B:$B,'都道府県別地点数(別表2)'!U$2)</f>
        <v>0</v>
      </c>
      <c r="V27" s="172">
        <f t="shared" si="1"/>
        <v>1</v>
      </c>
      <c r="W27" s="9">
        <f t="shared" si="2"/>
        <v>1</v>
      </c>
      <c r="X27" s="2" t="s">
        <v>265</v>
      </c>
      <c r="Z27" s="2" t="b">
        <f t="shared" si="3"/>
        <v>0</v>
      </c>
      <c r="AA27" s="2" t="b">
        <f t="shared" si="4"/>
        <v>0</v>
      </c>
      <c r="AB27" s="2" t="b">
        <f t="shared" si="5"/>
        <v>1</v>
      </c>
      <c r="AC27" s="2" t="b">
        <f t="shared" si="6"/>
        <v>1</v>
      </c>
      <c r="AD27" s="2" t="b">
        <f t="shared" si="7"/>
        <v>0</v>
      </c>
      <c r="AE27" s="2" t="b">
        <f t="shared" si="8"/>
        <v>0</v>
      </c>
      <c r="AF27" s="2" t="b">
        <f t="shared" si="9"/>
        <v>0</v>
      </c>
      <c r="AG27" s="2" t="b">
        <f t="shared" si="10"/>
        <v>0</v>
      </c>
    </row>
    <row r="28" spans="1:33" ht="14.25" customHeight="1">
      <c r="A28" s="286">
        <v>24</v>
      </c>
      <c r="B28" s="8" t="s">
        <v>38</v>
      </c>
      <c r="C28" s="382">
        <v>35</v>
      </c>
      <c r="D28" s="383">
        <v>35</v>
      </c>
      <c r="E28" s="382">
        <v>1</v>
      </c>
      <c r="F28" s="384">
        <v>1</v>
      </c>
      <c r="G28" s="382">
        <v>11</v>
      </c>
      <c r="H28" s="384">
        <v>11</v>
      </c>
      <c r="I28" s="382">
        <v>47</v>
      </c>
      <c r="J28" s="384">
        <v>47</v>
      </c>
      <c r="N28" s="286">
        <v>24</v>
      </c>
      <c r="O28" s="8" t="s">
        <v>38</v>
      </c>
      <c r="P28" s="172">
        <f>_xlfn.SUMIFS('全国リスト_公表用（別添2）'!$U:$U,'全国リスト_公表用（別添2）'!$A:$A,'都道府県別地点数(別表2)'!$X28,'全国リスト_公表用（別添2）'!$B:$B,'都道府県別地点数(別表2)'!P$2)</f>
        <v>1</v>
      </c>
      <c r="Q28" s="173">
        <f>_xlfn.SUMIFS('全国リスト_公表用（別添2）'!$V:$V,'全国リスト_公表用（別添2）'!$A:$A,'都道府県別地点数(別表2)'!$X28,'全国リスト_公表用（別添2）'!$B:$B,'都道府県別地点数(別表2)'!Q$2)</f>
        <v>1</v>
      </c>
      <c r="R28" s="172">
        <f>_xlfn.SUMIFS('全国リスト_公表用（別添2）'!$U:$U,'全国リスト_公表用（別添2）'!$A:$A,'都道府県別地点数(別表2)'!$X28,'全国リスト_公表用（別添2）'!$B:$B,'都道府県別地点数(別表2)'!R$2)</f>
        <v>0</v>
      </c>
      <c r="S28" s="9">
        <f>_xlfn.SUMIFS('全国リスト_公表用（別添2）'!$V:$V,'全国リスト_公表用（別添2）'!$A:$A,'都道府県別地点数(別表2)'!$X28,'全国リスト_公表用（別添2）'!$B:$B,'都道府県別地点数(別表2)'!S$2)</f>
        <v>0</v>
      </c>
      <c r="T28" s="172">
        <f>_xlfn.SUMIFS('全国リスト_公表用（別添2）'!$U:$U,'全国リスト_公表用（別添2）'!$A:$A,'都道府県別地点数(別表2)'!$X28,'全国リスト_公表用（別添2）'!$B:$B,'都道府県別地点数(別表2)'!T$2)</f>
        <v>0</v>
      </c>
      <c r="U28" s="9">
        <f>_xlfn.SUMIFS('全国リスト_公表用（別添2）'!$V:$V,'全国リスト_公表用（別添2）'!$A:$A,'都道府県別地点数(別表2)'!$X28,'全国リスト_公表用（別添2）'!$B:$B,'都道府県別地点数(別表2)'!U$2)</f>
        <v>0</v>
      </c>
      <c r="V28" s="172">
        <f t="shared" si="1"/>
        <v>1</v>
      </c>
      <c r="W28" s="9">
        <f t="shared" si="2"/>
        <v>1</v>
      </c>
      <c r="X28" s="2" t="s">
        <v>266</v>
      </c>
      <c r="Z28" s="2" t="b">
        <f t="shared" si="3"/>
        <v>0</v>
      </c>
      <c r="AA28" s="2" t="b">
        <f t="shared" si="4"/>
        <v>0</v>
      </c>
      <c r="AB28" s="2" t="b">
        <f t="shared" si="5"/>
        <v>0</v>
      </c>
      <c r="AC28" s="2" t="b">
        <f t="shared" si="6"/>
        <v>0</v>
      </c>
      <c r="AD28" s="2" t="b">
        <f t="shared" si="7"/>
        <v>0</v>
      </c>
      <c r="AE28" s="2" t="b">
        <f t="shared" si="8"/>
        <v>0</v>
      </c>
      <c r="AF28" s="2" t="b">
        <f t="shared" si="9"/>
        <v>0</v>
      </c>
      <c r="AG28" s="2" t="b">
        <f t="shared" si="10"/>
        <v>0</v>
      </c>
    </row>
    <row r="29" spans="1:33" ht="14.25" customHeight="1">
      <c r="A29" s="286">
        <v>25</v>
      </c>
      <c r="B29" s="8" t="s">
        <v>39</v>
      </c>
      <c r="C29" s="382">
        <v>8</v>
      </c>
      <c r="D29" s="383">
        <v>8</v>
      </c>
      <c r="E29" s="382">
        <v>2</v>
      </c>
      <c r="F29" s="384">
        <v>2</v>
      </c>
      <c r="G29" s="382">
        <v>0</v>
      </c>
      <c r="H29" s="384">
        <v>0</v>
      </c>
      <c r="I29" s="382">
        <v>10</v>
      </c>
      <c r="J29" s="384">
        <v>10</v>
      </c>
      <c r="N29" s="286">
        <v>25</v>
      </c>
      <c r="O29" s="8" t="s">
        <v>39</v>
      </c>
      <c r="P29" s="172">
        <f>_xlfn.SUMIFS('全国リスト_公表用（別添2）'!$U:$U,'全国リスト_公表用（別添2）'!$A:$A,'都道府県別地点数(別表2)'!$X29,'全国リスト_公表用（別添2）'!$B:$B,'都道府県別地点数(別表2)'!P$2)</f>
        <v>0</v>
      </c>
      <c r="Q29" s="173">
        <f>_xlfn.SUMIFS('全国リスト_公表用（別添2）'!$V:$V,'全国リスト_公表用（別添2）'!$A:$A,'都道府県別地点数(別表2)'!$X29,'全国リスト_公表用（別添2）'!$B:$B,'都道府県別地点数(別表2)'!Q$2)</f>
        <v>0</v>
      </c>
      <c r="R29" s="172">
        <f>_xlfn.SUMIFS('全国リスト_公表用（別添2）'!$U:$U,'全国リスト_公表用（別添2）'!$A:$A,'都道府県別地点数(別表2)'!$X29,'全国リスト_公表用（別添2）'!$B:$B,'都道府県別地点数(別表2)'!R$2)</f>
        <v>0</v>
      </c>
      <c r="S29" s="9">
        <f>_xlfn.SUMIFS('全国リスト_公表用（別添2）'!$V:$V,'全国リスト_公表用（別添2）'!$A:$A,'都道府県別地点数(別表2)'!$X29,'全国リスト_公表用（別添2）'!$B:$B,'都道府県別地点数(別表2)'!S$2)</f>
        <v>0</v>
      </c>
      <c r="T29" s="172">
        <f>_xlfn.SUMIFS('全国リスト_公表用（別添2）'!$U:$U,'全国リスト_公表用（別添2）'!$A:$A,'都道府県別地点数(別表2)'!$X29,'全国リスト_公表用（別添2）'!$B:$B,'都道府県別地点数(別表2)'!T$2)</f>
        <v>0</v>
      </c>
      <c r="U29" s="9">
        <f>_xlfn.SUMIFS('全国リスト_公表用（別添2）'!$V:$V,'全国リスト_公表用（別添2）'!$A:$A,'都道府県別地点数(別表2)'!$X29,'全国リスト_公表用（別添2）'!$B:$B,'都道府県別地点数(別表2)'!U$2)</f>
        <v>0</v>
      </c>
      <c r="V29" s="172">
        <f t="shared" si="1"/>
        <v>0</v>
      </c>
      <c r="W29" s="9">
        <f t="shared" si="2"/>
        <v>0</v>
      </c>
      <c r="X29" s="2" t="s">
        <v>267</v>
      </c>
      <c r="Z29" s="2" t="b">
        <f t="shared" si="3"/>
        <v>0</v>
      </c>
      <c r="AA29" s="2" t="b">
        <f t="shared" si="4"/>
        <v>0</v>
      </c>
      <c r="AB29" s="2" t="b">
        <f t="shared" si="5"/>
        <v>0</v>
      </c>
      <c r="AC29" s="2" t="b">
        <f t="shared" si="6"/>
        <v>0</v>
      </c>
      <c r="AD29" s="2" t="b">
        <f t="shared" si="7"/>
        <v>1</v>
      </c>
      <c r="AE29" s="2" t="b">
        <f t="shared" si="8"/>
        <v>1</v>
      </c>
      <c r="AF29" s="2" t="b">
        <f t="shared" si="9"/>
        <v>0</v>
      </c>
      <c r="AG29" s="2" t="b">
        <f t="shared" si="10"/>
        <v>0</v>
      </c>
    </row>
    <row r="30" spans="1:33" ht="14.25" customHeight="1">
      <c r="A30" s="286">
        <v>26</v>
      </c>
      <c r="B30" s="8" t="s">
        <v>40</v>
      </c>
      <c r="C30" s="382">
        <v>39</v>
      </c>
      <c r="D30" s="383">
        <v>19</v>
      </c>
      <c r="E30" s="382">
        <v>0</v>
      </c>
      <c r="F30" s="384">
        <v>0</v>
      </c>
      <c r="G30" s="382">
        <v>11</v>
      </c>
      <c r="H30" s="384">
        <v>4</v>
      </c>
      <c r="I30" s="382">
        <v>50</v>
      </c>
      <c r="J30" s="384">
        <v>23</v>
      </c>
      <c r="N30" s="286">
        <v>26</v>
      </c>
      <c r="O30" s="8" t="s">
        <v>40</v>
      </c>
      <c r="P30" s="172">
        <f>_xlfn.SUMIFS('全国リスト_公表用（別添2）'!$U:$U,'全国リスト_公表用（別添2）'!$A:$A,'都道府県別地点数(別表2)'!$X30,'全国リスト_公表用（別添2）'!$B:$B,'都道府県別地点数(別表2)'!P$2)</f>
        <v>0</v>
      </c>
      <c r="Q30" s="173">
        <f>_xlfn.SUMIFS('全国リスト_公表用（別添2）'!$V:$V,'全国リスト_公表用（別添2）'!$A:$A,'都道府県別地点数(別表2)'!$X30,'全国リスト_公表用（別添2）'!$B:$B,'都道府県別地点数(別表2)'!Q$2)</f>
        <v>0</v>
      </c>
      <c r="R30" s="172">
        <f>_xlfn.SUMIFS('全国リスト_公表用（別添2）'!$U:$U,'全国リスト_公表用（別添2）'!$A:$A,'都道府県別地点数(別表2)'!$X30,'全国リスト_公表用（別添2）'!$B:$B,'都道府県別地点数(別表2)'!R$2)</f>
        <v>0</v>
      </c>
      <c r="S30" s="9">
        <f>_xlfn.SUMIFS('全国リスト_公表用（別添2）'!$V:$V,'全国リスト_公表用（別添2）'!$A:$A,'都道府県別地点数(別表2)'!$X30,'全国リスト_公表用（別添2）'!$B:$B,'都道府県別地点数(別表2)'!S$2)</f>
        <v>0</v>
      </c>
      <c r="T30" s="172">
        <f>_xlfn.SUMIFS('全国リスト_公表用（別添2）'!$U:$U,'全国リスト_公表用（別添2）'!$A:$A,'都道府県別地点数(別表2)'!$X30,'全国リスト_公表用（別添2）'!$B:$B,'都道府県別地点数(別表2)'!T$2)</f>
        <v>0</v>
      </c>
      <c r="U30" s="9">
        <f>_xlfn.SUMIFS('全国リスト_公表用（別添2）'!$V:$V,'全国リスト_公表用（別添2）'!$A:$A,'都道府県別地点数(別表2)'!$X30,'全国リスト_公表用（別添2）'!$B:$B,'都道府県別地点数(別表2)'!U$2)</f>
        <v>0</v>
      </c>
      <c r="V30" s="172">
        <f t="shared" si="1"/>
        <v>0</v>
      </c>
      <c r="W30" s="9">
        <f t="shared" si="2"/>
        <v>0</v>
      </c>
      <c r="X30" s="2" t="s">
        <v>366</v>
      </c>
      <c r="Z30" s="2" t="b">
        <f t="shared" si="3"/>
        <v>0</v>
      </c>
      <c r="AA30" s="2" t="b">
        <f t="shared" si="4"/>
        <v>0</v>
      </c>
      <c r="AB30" s="2" t="b">
        <f t="shared" si="5"/>
        <v>1</v>
      </c>
      <c r="AC30" s="2" t="b">
        <f t="shared" si="6"/>
        <v>1</v>
      </c>
      <c r="AD30" s="2" t="b">
        <f t="shared" si="7"/>
        <v>0</v>
      </c>
      <c r="AE30" s="2" t="b">
        <f t="shared" si="8"/>
        <v>0</v>
      </c>
      <c r="AF30" s="2" t="b">
        <f t="shared" si="9"/>
        <v>0</v>
      </c>
      <c r="AG30" s="2" t="b">
        <f t="shared" si="10"/>
        <v>0</v>
      </c>
    </row>
    <row r="31" spans="1:33" ht="14.25" customHeight="1">
      <c r="A31" s="286">
        <v>27</v>
      </c>
      <c r="B31" s="8" t="s">
        <v>41</v>
      </c>
      <c r="C31" s="382">
        <v>67</v>
      </c>
      <c r="D31" s="383">
        <v>67</v>
      </c>
      <c r="E31" s="382">
        <v>0</v>
      </c>
      <c r="F31" s="384">
        <v>0</v>
      </c>
      <c r="G31" s="382">
        <v>10</v>
      </c>
      <c r="H31" s="384">
        <v>10</v>
      </c>
      <c r="I31" s="382">
        <v>77</v>
      </c>
      <c r="J31" s="384">
        <v>77</v>
      </c>
      <c r="N31" s="286">
        <v>27</v>
      </c>
      <c r="O31" s="8" t="s">
        <v>41</v>
      </c>
      <c r="P31" s="172">
        <f>_xlfn.SUMIFS('全国リスト_公表用（別添2）'!$U:$U,'全国リスト_公表用（別添2）'!$A:$A,'都道府県別地点数(別表2)'!$X31,'全国リスト_公表用（別添2）'!$B:$B,'都道府県別地点数(別表2)'!P$2)</f>
        <v>8</v>
      </c>
      <c r="Q31" s="173">
        <f>_xlfn.SUMIFS('全国リスト_公表用（別添2）'!$V:$V,'全国リスト_公表用（別添2）'!$A:$A,'都道府県別地点数(別表2)'!$X31,'全国リスト_公表用（別添2）'!$B:$B,'都道府県別地点数(別表2)'!Q$2)</f>
        <v>8</v>
      </c>
      <c r="R31" s="172">
        <f>_xlfn.SUMIFS('全国リスト_公表用（別添2）'!$U:$U,'全国リスト_公表用（別添2）'!$A:$A,'都道府県別地点数(別表2)'!$X31,'全国リスト_公表用（別添2）'!$B:$B,'都道府県別地点数(別表2)'!R$2)</f>
        <v>0</v>
      </c>
      <c r="S31" s="9">
        <f>_xlfn.SUMIFS('全国リスト_公表用（別添2）'!$V:$V,'全国リスト_公表用（別添2）'!$A:$A,'都道府県別地点数(別表2)'!$X31,'全国リスト_公表用（別添2）'!$B:$B,'都道府県別地点数(別表2)'!S$2)</f>
        <v>0</v>
      </c>
      <c r="T31" s="172">
        <f>_xlfn.SUMIFS('全国リスト_公表用（別添2）'!$U:$U,'全国リスト_公表用（別添2）'!$A:$A,'都道府県別地点数(別表2)'!$X31,'全国リスト_公表用（別添2）'!$B:$B,'都道府県別地点数(別表2)'!T$2)</f>
        <v>0</v>
      </c>
      <c r="U31" s="9">
        <f>_xlfn.SUMIFS('全国リスト_公表用（別添2）'!$V:$V,'全国リスト_公表用（別添2）'!$A:$A,'都道府県別地点数(別表2)'!$X31,'全国リスト_公表用（別添2）'!$B:$B,'都道府県別地点数(別表2)'!U$2)</f>
        <v>0</v>
      </c>
      <c r="V31" s="172">
        <f t="shared" si="1"/>
        <v>8</v>
      </c>
      <c r="W31" s="9">
        <f t="shared" si="2"/>
        <v>8</v>
      </c>
      <c r="X31" s="2" t="s">
        <v>367</v>
      </c>
      <c r="Z31" s="2" t="b">
        <f t="shared" si="3"/>
        <v>0</v>
      </c>
      <c r="AA31" s="2" t="b">
        <f t="shared" si="4"/>
        <v>0</v>
      </c>
      <c r="AB31" s="2" t="b">
        <f t="shared" si="5"/>
        <v>1</v>
      </c>
      <c r="AC31" s="2" t="b">
        <f t="shared" si="6"/>
        <v>1</v>
      </c>
      <c r="AD31" s="2" t="b">
        <f t="shared" si="7"/>
        <v>0</v>
      </c>
      <c r="AE31" s="2" t="b">
        <f t="shared" si="8"/>
        <v>0</v>
      </c>
      <c r="AF31" s="2" t="b">
        <f t="shared" si="9"/>
        <v>0</v>
      </c>
      <c r="AG31" s="2" t="b">
        <f t="shared" si="10"/>
        <v>0</v>
      </c>
    </row>
    <row r="32" spans="1:33" ht="14.25" customHeight="1">
      <c r="A32" s="286">
        <v>28</v>
      </c>
      <c r="B32" s="8" t="s">
        <v>42</v>
      </c>
      <c r="C32" s="382">
        <v>45</v>
      </c>
      <c r="D32" s="383">
        <v>47</v>
      </c>
      <c r="E32" s="382">
        <v>1</v>
      </c>
      <c r="F32" s="384">
        <v>1</v>
      </c>
      <c r="G32" s="382">
        <v>14</v>
      </c>
      <c r="H32" s="384">
        <v>14</v>
      </c>
      <c r="I32" s="382">
        <v>60</v>
      </c>
      <c r="J32" s="384">
        <v>62</v>
      </c>
      <c r="N32" s="286">
        <v>28</v>
      </c>
      <c r="O32" s="8" t="s">
        <v>42</v>
      </c>
      <c r="P32" s="172">
        <f>_xlfn.SUMIFS('全国リスト_公表用（別添2）'!$U:$U,'全国リスト_公表用（別添2）'!$A:$A,'都道府県別地点数(別表2)'!$X32,'全国リスト_公表用（別添2）'!$B:$B,'都道府県別地点数(別表2)'!P$2)</f>
        <v>0</v>
      </c>
      <c r="Q32" s="173">
        <f>_xlfn.SUMIFS('全国リスト_公表用（別添2）'!$V:$V,'全国リスト_公表用（別添2）'!$A:$A,'都道府県別地点数(別表2)'!$X32,'全国リスト_公表用（別添2）'!$B:$B,'都道府県別地点数(別表2)'!Q$2)</f>
        <v>0</v>
      </c>
      <c r="R32" s="172">
        <f>_xlfn.SUMIFS('全国リスト_公表用（別添2）'!$U:$U,'全国リスト_公表用（別添2）'!$A:$A,'都道府県別地点数(別表2)'!$X32,'全国リスト_公表用（別添2）'!$B:$B,'都道府県別地点数(別表2)'!R$2)</f>
        <v>0</v>
      </c>
      <c r="S32" s="9">
        <f>_xlfn.SUMIFS('全国リスト_公表用（別添2）'!$V:$V,'全国リスト_公表用（別添2）'!$A:$A,'都道府県別地点数(別表2)'!$X32,'全国リスト_公表用（別添2）'!$B:$B,'都道府県別地点数(別表2)'!S$2)</f>
        <v>0</v>
      </c>
      <c r="T32" s="172">
        <f>_xlfn.SUMIFS('全国リスト_公表用（別添2）'!$U:$U,'全国リスト_公表用（別添2）'!$A:$A,'都道府県別地点数(別表2)'!$X32,'全国リスト_公表用（別添2）'!$B:$B,'都道府県別地点数(別表2)'!T$2)</f>
        <v>0</v>
      </c>
      <c r="U32" s="9">
        <f>_xlfn.SUMIFS('全国リスト_公表用（別添2）'!$V:$V,'全国リスト_公表用（別添2）'!$A:$A,'都道府県別地点数(別表2)'!$X32,'全国リスト_公表用（別添2）'!$B:$B,'都道府県別地点数(別表2)'!U$2)</f>
        <v>0</v>
      </c>
      <c r="V32" s="172">
        <f t="shared" si="1"/>
        <v>0</v>
      </c>
      <c r="W32" s="9">
        <f t="shared" si="2"/>
        <v>0</v>
      </c>
      <c r="X32" s="2" t="s">
        <v>269</v>
      </c>
      <c r="Z32" s="2" t="b">
        <f t="shared" si="3"/>
        <v>0</v>
      </c>
      <c r="AA32" s="2" t="b">
        <f t="shared" si="4"/>
        <v>0</v>
      </c>
      <c r="AB32" s="2" t="b">
        <f t="shared" si="5"/>
        <v>0</v>
      </c>
      <c r="AC32" s="2" t="b">
        <f t="shared" si="6"/>
        <v>0</v>
      </c>
      <c r="AD32" s="2" t="b">
        <f t="shared" si="7"/>
        <v>0</v>
      </c>
      <c r="AE32" s="2" t="b">
        <f t="shared" si="8"/>
        <v>0</v>
      </c>
      <c r="AF32" s="2" t="b">
        <f t="shared" si="9"/>
        <v>0</v>
      </c>
      <c r="AG32" s="2" t="b">
        <f t="shared" si="10"/>
        <v>0</v>
      </c>
    </row>
    <row r="33" spans="1:33" ht="14.25" customHeight="1">
      <c r="A33" s="286">
        <v>29</v>
      </c>
      <c r="B33" s="8" t="s">
        <v>43</v>
      </c>
      <c r="C33" s="382">
        <v>9</v>
      </c>
      <c r="D33" s="383">
        <v>9</v>
      </c>
      <c r="E33" s="382">
        <v>1</v>
      </c>
      <c r="F33" s="384">
        <v>1</v>
      </c>
      <c r="G33" s="382">
        <v>0</v>
      </c>
      <c r="H33" s="384">
        <v>0</v>
      </c>
      <c r="I33" s="382">
        <v>10</v>
      </c>
      <c r="J33" s="384">
        <v>10</v>
      </c>
      <c r="N33" s="286">
        <v>29</v>
      </c>
      <c r="O33" s="8" t="s">
        <v>43</v>
      </c>
      <c r="P33" s="172">
        <f>_xlfn.SUMIFS('全国リスト_公表用（別添2）'!$U:$U,'全国リスト_公表用（別添2）'!$A:$A,'都道府県別地点数(別表2)'!$X33,'全国リスト_公表用（別添2）'!$B:$B,'都道府県別地点数(別表2)'!P$2)</f>
        <v>0</v>
      </c>
      <c r="Q33" s="173">
        <f>_xlfn.SUMIFS('全国リスト_公表用（別添2）'!$V:$V,'全国リスト_公表用（別添2）'!$A:$A,'都道府県別地点数(別表2)'!$X33,'全国リスト_公表用（別添2）'!$B:$B,'都道府県別地点数(別表2)'!Q$2)</f>
        <v>0</v>
      </c>
      <c r="R33" s="172">
        <f>_xlfn.SUMIFS('全国リスト_公表用（別添2）'!$U:$U,'全国リスト_公表用（別添2）'!$A:$A,'都道府県別地点数(別表2)'!$X33,'全国リスト_公表用（別添2）'!$B:$B,'都道府県別地点数(別表2)'!R$2)</f>
        <v>0</v>
      </c>
      <c r="S33" s="9">
        <f>_xlfn.SUMIFS('全国リスト_公表用（別添2）'!$V:$V,'全国リスト_公表用（別添2）'!$A:$A,'都道府県別地点数(別表2)'!$X33,'全国リスト_公表用（別添2）'!$B:$B,'都道府県別地点数(別表2)'!S$2)</f>
        <v>0</v>
      </c>
      <c r="T33" s="172">
        <f>_xlfn.SUMIFS('全国リスト_公表用（別添2）'!$U:$U,'全国リスト_公表用（別添2）'!$A:$A,'都道府県別地点数(別表2)'!$X33,'全国リスト_公表用（別添2）'!$B:$B,'都道府県別地点数(別表2)'!T$2)</f>
        <v>0</v>
      </c>
      <c r="U33" s="9">
        <f>_xlfn.SUMIFS('全国リスト_公表用（別添2）'!$V:$V,'全国リスト_公表用（別添2）'!$A:$A,'都道府県別地点数(別表2)'!$X33,'全国リスト_公表用（別添2）'!$B:$B,'都道府県別地点数(別表2)'!U$2)</f>
        <v>0</v>
      </c>
      <c r="V33" s="172">
        <f t="shared" si="1"/>
        <v>0</v>
      </c>
      <c r="W33" s="9">
        <f t="shared" si="2"/>
        <v>0</v>
      </c>
      <c r="X33" s="2" t="s">
        <v>270</v>
      </c>
      <c r="Z33" s="2" t="b">
        <f t="shared" si="3"/>
        <v>0</v>
      </c>
      <c r="AA33" s="2" t="b">
        <f t="shared" si="4"/>
        <v>0</v>
      </c>
      <c r="AB33" s="2" t="b">
        <f t="shared" si="5"/>
        <v>0</v>
      </c>
      <c r="AC33" s="2" t="b">
        <f t="shared" si="6"/>
        <v>0</v>
      </c>
      <c r="AD33" s="2" t="b">
        <f t="shared" si="7"/>
        <v>1</v>
      </c>
      <c r="AE33" s="2" t="b">
        <f t="shared" si="8"/>
        <v>1</v>
      </c>
      <c r="AF33" s="2" t="b">
        <f t="shared" si="9"/>
        <v>0</v>
      </c>
      <c r="AG33" s="2" t="b">
        <f t="shared" si="10"/>
        <v>0</v>
      </c>
    </row>
    <row r="34" spans="1:33" ht="14.25" customHeight="1">
      <c r="A34" s="286">
        <v>30</v>
      </c>
      <c r="B34" s="8" t="s">
        <v>44</v>
      </c>
      <c r="C34" s="382">
        <v>30</v>
      </c>
      <c r="D34" s="383">
        <v>26</v>
      </c>
      <c r="E34" s="382">
        <v>0</v>
      </c>
      <c r="F34" s="384">
        <v>0</v>
      </c>
      <c r="G34" s="382">
        <v>30</v>
      </c>
      <c r="H34" s="384">
        <v>23</v>
      </c>
      <c r="I34" s="382">
        <v>60</v>
      </c>
      <c r="J34" s="384">
        <v>49</v>
      </c>
      <c r="N34" s="286">
        <v>30</v>
      </c>
      <c r="O34" s="8" t="s">
        <v>44</v>
      </c>
      <c r="P34" s="172">
        <f>_xlfn.SUMIFS('全国リスト_公表用（別添2）'!$U:$U,'全国リスト_公表用（別添2）'!$A:$A,'都道府県別地点数(別表2)'!$X34,'全国リスト_公表用（別添2）'!$B:$B,'都道府県別地点数(別表2)'!P$2)</f>
        <v>0</v>
      </c>
      <c r="Q34" s="173">
        <f>_xlfn.SUMIFS('全国リスト_公表用（別添2）'!$V:$V,'全国リスト_公表用（別添2）'!$A:$A,'都道府県別地点数(別表2)'!$X34,'全国リスト_公表用（別添2）'!$B:$B,'都道府県別地点数(別表2)'!Q$2)</f>
        <v>0</v>
      </c>
      <c r="R34" s="172">
        <f>_xlfn.SUMIFS('全国リスト_公表用（別添2）'!$U:$U,'全国リスト_公表用（別添2）'!$A:$A,'都道府県別地点数(別表2)'!$X34,'全国リスト_公表用（別添2）'!$B:$B,'都道府県別地点数(別表2)'!R$2)</f>
        <v>0</v>
      </c>
      <c r="S34" s="9">
        <f>_xlfn.SUMIFS('全国リスト_公表用（別添2）'!$V:$V,'全国リスト_公表用（別添2）'!$A:$A,'都道府県別地点数(別表2)'!$X34,'全国リスト_公表用（別添2）'!$B:$B,'都道府県別地点数(別表2)'!S$2)</f>
        <v>0</v>
      </c>
      <c r="T34" s="172">
        <f>_xlfn.SUMIFS('全国リスト_公表用（別添2）'!$U:$U,'全国リスト_公表用（別添2）'!$A:$A,'都道府県別地点数(別表2)'!$X34,'全国リスト_公表用（別添2）'!$B:$B,'都道府県別地点数(別表2)'!T$2)</f>
        <v>0</v>
      </c>
      <c r="U34" s="9">
        <f>_xlfn.SUMIFS('全国リスト_公表用（別添2）'!$V:$V,'全国リスト_公表用（別添2）'!$A:$A,'都道府県別地点数(別表2)'!$X34,'全国リスト_公表用（別添2）'!$B:$B,'都道府県別地点数(別表2)'!U$2)</f>
        <v>0</v>
      </c>
      <c r="V34" s="172">
        <f t="shared" si="1"/>
        <v>0</v>
      </c>
      <c r="W34" s="9">
        <f t="shared" si="2"/>
        <v>0</v>
      </c>
      <c r="X34" s="2" t="s">
        <v>271</v>
      </c>
      <c r="Z34" s="2" t="b">
        <f t="shared" si="3"/>
        <v>0</v>
      </c>
      <c r="AA34" s="2" t="b">
        <f t="shared" si="4"/>
        <v>0</v>
      </c>
      <c r="AB34" s="2" t="b">
        <f t="shared" si="5"/>
        <v>1</v>
      </c>
      <c r="AC34" s="2" t="b">
        <f t="shared" si="6"/>
        <v>1</v>
      </c>
      <c r="AD34" s="2" t="b">
        <f t="shared" si="7"/>
        <v>0</v>
      </c>
      <c r="AE34" s="2" t="b">
        <f t="shared" si="8"/>
        <v>0</v>
      </c>
      <c r="AF34" s="2" t="b">
        <f t="shared" si="9"/>
        <v>0</v>
      </c>
      <c r="AG34" s="2" t="b">
        <f t="shared" si="10"/>
        <v>0</v>
      </c>
    </row>
    <row r="35" spans="1:33" ht="14.25" customHeight="1">
      <c r="A35" s="286">
        <v>31</v>
      </c>
      <c r="B35" s="8" t="s">
        <v>45</v>
      </c>
      <c r="C35" s="382">
        <v>12</v>
      </c>
      <c r="D35" s="383">
        <v>12</v>
      </c>
      <c r="E35" s="382">
        <v>5</v>
      </c>
      <c r="F35" s="384">
        <v>5</v>
      </c>
      <c r="G35" s="382">
        <v>6</v>
      </c>
      <c r="H35" s="384">
        <v>6</v>
      </c>
      <c r="I35" s="382">
        <v>23</v>
      </c>
      <c r="J35" s="384">
        <v>23</v>
      </c>
      <c r="N35" s="286">
        <v>31</v>
      </c>
      <c r="O35" s="8" t="s">
        <v>45</v>
      </c>
      <c r="P35" s="172">
        <f>_xlfn.SUMIFS('全国リスト_公表用（別添2）'!$U:$U,'全国リスト_公表用（別添2）'!$A:$A,'都道府県別地点数(別表2)'!$X35,'全国リスト_公表用（別添2）'!$B:$B,'都道府県別地点数(別表2)'!P$2)</f>
        <v>0</v>
      </c>
      <c r="Q35" s="173">
        <f>_xlfn.SUMIFS('全国リスト_公表用（別添2）'!$V:$V,'全国リスト_公表用（別添2）'!$A:$A,'都道府県別地点数(別表2)'!$X35,'全国リスト_公表用（別添2）'!$B:$B,'都道府県別地点数(別表2)'!Q$2)</f>
        <v>0</v>
      </c>
      <c r="R35" s="172">
        <f>_xlfn.SUMIFS('全国リスト_公表用（別添2）'!$U:$U,'全国リスト_公表用（別添2）'!$A:$A,'都道府県別地点数(別表2)'!$X35,'全国リスト_公表用（別添2）'!$B:$B,'都道府県別地点数(別表2)'!R$2)</f>
        <v>0</v>
      </c>
      <c r="S35" s="9">
        <f>_xlfn.SUMIFS('全国リスト_公表用（別添2）'!$V:$V,'全国リスト_公表用（別添2）'!$A:$A,'都道府県別地点数(別表2)'!$X35,'全国リスト_公表用（別添2）'!$B:$B,'都道府県別地点数(別表2)'!S$2)</f>
        <v>0</v>
      </c>
      <c r="T35" s="172">
        <f>_xlfn.SUMIFS('全国リスト_公表用（別添2）'!$U:$U,'全国リスト_公表用（別添2）'!$A:$A,'都道府県別地点数(別表2)'!$X35,'全国リスト_公表用（別添2）'!$B:$B,'都道府県別地点数(別表2)'!T$2)</f>
        <v>0</v>
      </c>
      <c r="U35" s="9">
        <f>_xlfn.SUMIFS('全国リスト_公表用（別添2）'!$V:$V,'全国リスト_公表用（別添2）'!$A:$A,'都道府県別地点数(別表2)'!$X35,'全国リスト_公表用（別添2）'!$B:$B,'都道府県別地点数(別表2)'!U$2)</f>
        <v>0</v>
      </c>
      <c r="V35" s="172">
        <f t="shared" si="1"/>
        <v>0</v>
      </c>
      <c r="W35" s="9">
        <f t="shared" si="2"/>
        <v>0</v>
      </c>
      <c r="X35" s="2" t="s">
        <v>272</v>
      </c>
      <c r="Z35" s="2" t="b">
        <f t="shared" si="3"/>
        <v>0</v>
      </c>
      <c r="AA35" s="2" t="b">
        <f t="shared" si="4"/>
        <v>0</v>
      </c>
      <c r="AB35" s="2" t="b">
        <f t="shared" si="5"/>
        <v>0</v>
      </c>
      <c r="AC35" s="2" t="b">
        <f t="shared" si="6"/>
        <v>0</v>
      </c>
      <c r="AD35" s="2" t="b">
        <f t="shared" si="7"/>
        <v>0</v>
      </c>
      <c r="AE35" s="2" t="b">
        <f t="shared" si="8"/>
        <v>0</v>
      </c>
      <c r="AF35" s="2" t="b">
        <f t="shared" si="9"/>
        <v>0</v>
      </c>
      <c r="AG35" s="2" t="b">
        <f t="shared" si="10"/>
        <v>0</v>
      </c>
    </row>
    <row r="36" spans="1:33" ht="14.25" customHeight="1">
      <c r="A36" s="286">
        <v>32</v>
      </c>
      <c r="B36" s="8" t="s">
        <v>46</v>
      </c>
      <c r="C36" s="382">
        <v>11</v>
      </c>
      <c r="D36" s="383">
        <v>13</v>
      </c>
      <c r="E36" s="382">
        <v>7</v>
      </c>
      <c r="F36" s="384">
        <v>7</v>
      </c>
      <c r="G36" s="382">
        <v>1</v>
      </c>
      <c r="H36" s="384">
        <v>1</v>
      </c>
      <c r="I36" s="382">
        <v>19</v>
      </c>
      <c r="J36" s="384">
        <v>21</v>
      </c>
      <c r="N36" s="286">
        <v>32</v>
      </c>
      <c r="O36" s="8" t="s">
        <v>46</v>
      </c>
      <c r="P36" s="172">
        <f>_xlfn.SUMIFS('全国リスト_公表用（別添2）'!$U:$U,'全国リスト_公表用（別添2）'!$A:$A,'都道府県別地点数(別表2)'!$X36,'全国リスト_公表用（別添2）'!$B:$B,'都道府県別地点数(別表2)'!P$2)</f>
        <v>0</v>
      </c>
      <c r="Q36" s="173">
        <f>_xlfn.SUMIFS('全国リスト_公表用（別添2）'!$V:$V,'全国リスト_公表用（別添2）'!$A:$A,'都道府県別地点数(別表2)'!$X36,'全国リスト_公表用（別添2）'!$B:$B,'都道府県別地点数(別表2)'!Q$2)</f>
        <v>0</v>
      </c>
      <c r="R36" s="172">
        <f>_xlfn.SUMIFS('全国リスト_公表用（別添2）'!$U:$U,'全国リスト_公表用（別添2）'!$A:$A,'都道府県別地点数(別表2)'!$X36,'全国リスト_公表用（別添2）'!$B:$B,'都道府県別地点数(別表2)'!R$2)</f>
        <v>0</v>
      </c>
      <c r="S36" s="9">
        <f>_xlfn.SUMIFS('全国リスト_公表用（別添2）'!$V:$V,'全国リスト_公表用（別添2）'!$A:$A,'都道府県別地点数(別表2)'!$X36,'全国リスト_公表用（別添2）'!$B:$B,'都道府県別地点数(別表2)'!S$2)</f>
        <v>0</v>
      </c>
      <c r="T36" s="172">
        <f>_xlfn.SUMIFS('全国リスト_公表用（別添2）'!$U:$U,'全国リスト_公表用（別添2）'!$A:$A,'都道府県別地点数(別表2)'!$X36,'全国リスト_公表用（別添2）'!$B:$B,'都道府県別地点数(別表2)'!T$2)</f>
        <v>0</v>
      </c>
      <c r="U36" s="9">
        <f>_xlfn.SUMIFS('全国リスト_公表用（別添2）'!$V:$V,'全国リスト_公表用（別添2）'!$A:$A,'都道府県別地点数(別表2)'!$X36,'全国リスト_公表用（別添2）'!$B:$B,'都道府県別地点数(別表2)'!U$2)</f>
        <v>0</v>
      </c>
      <c r="V36" s="172">
        <f t="shared" si="1"/>
        <v>0</v>
      </c>
      <c r="W36" s="9">
        <f t="shared" si="2"/>
        <v>0</v>
      </c>
      <c r="X36" s="2" t="s">
        <v>273</v>
      </c>
      <c r="Z36" s="2" t="b">
        <f t="shared" si="3"/>
        <v>0</v>
      </c>
      <c r="AA36" s="2" t="b">
        <f t="shared" si="4"/>
        <v>0</v>
      </c>
      <c r="AB36" s="2" t="b">
        <f t="shared" si="5"/>
        <v>0</v>
      </c>
      <c r="AC36" s="2" t="b">
        <f t="shared" si="6"/>
        <v>0</v>
      </c>
      <c r="AD36" s="2" t="b">
        <f t="shared" si="7"/>
        <v>0</v>
      </c>
      <c r="AE36" s="2" t="b">
        <f t="shared" si="8"/>
        <v>0</v>
      </c>
      <c r="AF36" s="2" t="b">
        <f t="shared" si="9"/>
        <v>0</v>
      </c>
      <c r="AG36" s="2" t="b">
        <f t="shared" si="10"/>
        <v>0</v>
      </c>
    </row>
    <row r="37" spans="1:33" ht="14.25" customHeight="1">
      <c r="A37" s="286">
        <v>33</v>
      </c>
      <c r="B37" s="8" t="s">
        <v>47</v>
      </c>
      <c r="C37" s="382">
        <v>40</v>
      </c>
      <c r="D37" s="383">
        <v>29</v>
      </c>
      <c r="E37" s="382">
        <v>2</v>
      </c>
      <c r="F37" s="384">
        <v>2</v>
      </c>
      <c r="G37" s="382">
        <v>16</v>
      </c>
      <c r="H37" s="384">
        <v>16</v>
      </c>
      <c r="I37" s="382">
        <v>58</v>
      </c>
      <c r="J37" s="384">
        <v>47</v>
      </c>
      <c r="N37" s="286">
        <v>33</v>
      </c>
      <c r="O37" s="8" t="s">
        <v>47</v>
      </c>
      <c r="P37" s="172">
        <f>_xlfn.SUMIFS('全国リスト_公表用（別添2）'!$U:$U,'全国リスト_公表用（別添2）'!$A:$A,'都道府県別地点数(別表2)'!$X37,'全国リスト_公表用（別添2）'!$B:$B,'都道府県別地点数(別表2)'!P$2)</f>
        <v>0</v>
      </c>
      <c r="Q37" s="173">
        <f>_xlfn.SUMIFS('全国リスト_公表用（別添2）'!$V:$V,'全国リスト_公表用（別添2）'!$A:$A,'都道府県別地点数(別表2)'!$X37,'全国リスト_公表用（別添2）'!$B:$B,'都道府県別地点数(別表2)'!Q$2)</f>
        <v>0</v>
      </c>
      <c r="R37" s="172">
        <f>_xlfn.SUMIFS('全国リスト_公表用（別添2）'!$U:$U,'全国リスト_公表用（別添2）'!$A:$A,'都道府県別地点数(別表2)'!$X37,'全国リスト_公表用（別添2）'!$B:$B,'都道府県別地点数(別表2)'!R$2)</f>
        <v>0</v>
      </c>
      <c r="S37" s="9">
        <f>_xlfn.SUMIFS('全国リスト_公表用（別添2）'!$V:$V,'全国リスト_公表用（別添2）'!$A:$A,'都道府県別地点数(別表2)'!$X37,'全国リスト_公表用（別添2）'!$B:$B,'都道府県別地点数(別表2)'!S$2)</f>
        <v>0</v>
      </c>
      <c r="T37" s="172">
        <f>_xlfn.SUMIFS('全国リスト_公表用（別添2）'!$U:$U,'全国リスト_公表用（別添2）'!$A:$A,'都道府県別地点数(別表2)'!$X37,'全国リスト_公表用（別添2）'!$B:$B,'都道府県別地点数(別表2)'!T$2)</f>
        <v>0</v>
      </c>
      <c r="U37" s="9">
        <f>_xlfn.SUMIFS('全国リスト_公表用（別添2）'!$V:$V,'全国リスト_公表用（別添2）'!$A:$A,'都道府県別地点数(別表2)'!$X37,'全国リスト_公表用（別添2）'!$B:$B,'都道府県別地点数(別表2)'!U$2)</f>
        <v>0</v>
      </c>
      <c r="V37" s="172">
        <f t="shared" si="1"/>
        <v>0</v>
      </c>
      <c r="W37" s="9">
        <f t="shared" si="2"/>
        <v>0</v>
      </c>
      <c r="X37" s="2" t="s">
        <v>274</v>
      </c>
      <c r="Z37" s="2" t="b">
        <f t="shared" si="3"/>
        <v>0</v>
      </c>
      <c r="AA37" s="2" t="b">
        <f t="shared" si="4"/>
        <v>0</v>
      </c>
      <c r="AB37" s="2" t="b">
        <f t="shared" si="5"/>
        <v>0</v>
      </c>
      <c r="AC37" s="2" t="b">
        <f t="shared" si="6"/>
        <v>0</v>
      </c>
      <c r="AD37" s="2" t="b">
        <f t="shared" si="7"/>
        <v>0</v>
      </c>
      <c r="AE37" s="2" t="b">
        <f t="shared" si="8"/>
        <v>0</v>
      </c>
      <c r="AF37" s="2" t="b">
        <f t="shared" si="9"/>
        <v>0</v>
      </c>
      <c r="AG37" s="2" t="b">
        <f t="shared" si="10"/>
        <v>0</v>
      </c>
    </row>
    <row r="38" spans="1:33" ht="14.25" customHeight="1">
      <c r="A38" s="286">
        <v>34</v>
      </c>
      <c r="B38" s="8" t="s">
        <v>48</v>
      </c>
      <c r="C38" s="382">
        <v>23</v>
      </c>
      <c r="D38" s="383">
        <v>17</v>
      </c>
      <c r="E38" s="382">
        <v>0</v>
      </c>
      <c r="F38" s="384">
        <v>0</v>
      </c>
      <c r="G38" s="382">
        <v>9</v>
      </c>
      <c r="H38" s="384">
        <v>9</v>
      </c>
      <c r="I38" s="382">
        <v>32</v>
      </c>
      <c r="J38" s="384">
        <v>26</v>
      </c>
      <c r="N38" s="286">
        <v>34</v>
      </c>
      <c r="O38" s="8" t="s">
        <v>48</v>
      </c>
      <c r="P38" s="172">
        <f>_xlfn.SUMIFS('全国リスト_公表用（別添2）'!$U:$U,'全国リスト_公表用（別添2）'!$A:$A,'都道府県別地点数(別表2)'!$X38,'全国リスト_公表用（別添2）'!$B:$B,'都道府県別地点数(別表2)'!P$2)</f>
        <v>0</v>
      </c>
      <c r="Q38" s="173">
        <f>_xlfn.SUMIFS('全国リスト_公表用（別添2）'!$V:$V,'全国リスト_公表用（別添2）'!$A:$A,'都道府県別地点数(別表2)'!$X38,'全国リスト_公表用（別添2）'!$B:$B,'都道府県別地点数(別表2)'!Q$2)</f>
        <v>0</v>
      </c>
      <c r="R38" s="172">
        <f>_xlfn.SUMIFS('全国リスト_公表用（別添2）'!$U:$U,'全国リスト_公表用（別添2）'!$A:$A,'都道府県別地点数(別表2)'!$X38,'全国リスト_公表用（別添2）'!$B:$B,'都道府県別地点数(別表2)'!R$2)</f>
        <v>0</v>
      </c>
      <c r="S38" s="9">
        <f>_xlfn.SUMIFS('全国リスト_公表用（別添2）'!$V:$V,'全国リスト_公表用（別添2）'!$A:$A,'都道府県別地点数(別表2)'!$X38,'全国リスト_公表用（別添2）'!$B:$B,'都道府県別地点数(別表2)'!S$2)</f>
        <v>0</v>
      </c>
      <c r="T38" s="172">
        <f>_xlfn.SUMIFS('全国リスト_公表用（別添2）'!$U:$U,'全国リスト_公表用（別添2）'!$A:$A,'都道府県別地点数(別表2)'!$X38,'全国リスト_公表用（別添2）'!$B:$B,'都道府県別地点数(別表2)'!T$2)</f>
        <v>0</v>
      </c>
      <c r="U38" s="9">
        <f>_xlfn.SUMIFS('全国リスト_公表用（別添2）'!$V:$V,'全国リスト_公表用（別添2）'!$A:$A,'都道府県別地点数(別表2)'!$X38,'全国リスト_公表用（別添2）'!$B:$B,'都道府県別地点数(別表2)'!U$2)</f>
        <v>0</v>
      </c>
      <c r="V38" s="172">
        <f t="shared" si="1"/>
        <v>0</v>
      </c>
      <c r="W38" s="9">
        <f t="shared" si="2"/>
        <v>0</v>
      </c>
      <c r="X38" s="2" t="s">
        <v>275</v>
      </c>
      <c r="Z38" s="2" t="b">
        <f t="shared" si="3"/>
        <v>0</v>
      </c>
      <c r="AA38" s="2" t="b">
        <f t="shared" si="4"/>
        <v>0</v>
      </c>
      <c r="AB38" s="2" t="b">
        <f t="shared" si="5"/>
        <v>1</v>
      </c>
      <c r="AC38" s="2" t="b">
        <f t="shared" si="6"/>
        <v>1</v>
      </c>
      <c r="AD38" s="2" t="b">
        <f t="shared" si="7"/>
        <v>0</v>
      </c>
      <c r="AE38" s="2" t="b">
        <f t="shared" si="8"/>
        <v>0</v>
      </c>
      <c r="AF38" s="2" t="b">
        <f t="shared" si="9"/>
        <v>0</v>
      </c>
      <c r="AG38" s="2" t="b">
        <f t="shared" si="10"/>
        <v>0</v>
      </c>
    </row>
    <row r="39" spans="1:33" ht="14.25" customHeight="1">
      <c r="A39" s="286">
        <v>35</v>
      </c>
      <c r="B39" s="8" t="s">
        <v>49</v>
      </c>
      <c r="C39" s="382">
        <v>9</v>
      </c>
      <c r="D39" s="383">
        <v>9</v>
      </c>
      <c r="E39" s="382">
        <v>4</v>
      </c>
      <c r="F39" s="384">
        <v>4</v>
      </c>
      <c r="G39" s="382">
        <v>12</v>
      </c>
      <c r="H39" s="384">
        <v>12</v>
      </c>
      <c r="I39" s="382">
        <v>25</v>
      </c>
      <c r="J39" s="384">
        <v>25</v>
      </c>
      <c r="N39" s="286">
        <v>35</v>
      </c>
      <c r="O39" s="8" t="s">
        <v>49</v>
      </c>
      <c r="P39" s="172">
        <f>_xlfn.SUMIFS('全国リスト_公表用（別添2）'!$U:$U,'全国リスト_公表用（別添2）'!$A:$A,'都道府県別地点数(別表2)'!$X39,'全国リスト_公表用（別添2）'!$B:$B,'都道府県別地点数(別表2)'!P$2)</f>
        <v>0</v>
      </c>
      <c r="Q39" s="173">
        <f>_xlfn.SUMIFS('全国リスト_公表用（別添2）'!$V:$V,'全国リスト_公表用（別添2）'!$A:$A,'都道府県別地点数(別表2)'!$X39,'全国リスト_公表用（別添2）'!$B:$B,'都道府県別地点数(別表2)'!Q$2)</f>
        <v>0</v>
      </c>
      <c r="R39" s="172">
        <f>_xlfn.SUMIFS('全国リスト_公表用（別添2）'!$U:$U,'全国リスト_公表用（別添2）'!$A:$A,'都道府県別地点数(別表2)'!$X39,'全国リスト_公表用（別添2）'!$B:$B,'都道府県別地点数(別表2)'!R$2)</f>
        <v>0</v>
      </c>
      <c r="S39" s="9">
        <f>_xlfn.SUMIFS('全国リスト_公表用（別添2）'!$V:$V,'全国リスト_公表用（別添2）'!$A:$A,'都道府県別地点数(別表2)'!$X39,'全国リスト_公表用（別添2）'!$B:$B,'都道府県別地点数(別表2)'!S$2)</f>
        <v>0</v>
      </c>
      <c r="T39" s="172">
        <f>_xlfn.SUMIFS('全国リスト_公表用（別添2）'!$U:$U,'全国リスト_公表用（別添2）'!$A:$A,'都道府県別地点数(別表2)'!$X39,'全国リスト_公表用（別添2）'!$B:$B,'都道府県別地点数(別表2)'!T$2)</f>
        <v>0</v>
      </c>
      <c r="U39" s="9">
        <f>_xlfn.SUMIFS('全国リスト_公表用（別添2）'!$V:$V,'全国リスト_公表用（別添2）'!$A:$A,'都道府県別地点数(別表2)'!$X39,'全国リスト_公表用（別添2）'!$B:$B,'都道府県別地点数(別表2)'!U$2)</f>
        <v>0</v>
      </c>
      <c r="V39" s="172">
        <f t="shared" si="1"/>
        <v>0</v>
      </c>
      <c r="W39" s="9">
        <f t="shared" si="2"/>
        <v>0</v>
      </c>
      <c r="X39" s="2" t="s">
        <v>276</v>
      </c>
      <c r="Z39" s="2" t="b">
        <f t="shared" si="3"/>
        <v>0</v>
      </c>
      <c r="AA39" s="2" t="b">
        <f t="shared" si="4"/>
        <v>0</v>
      </c>
      <c r="AB39" s="2" t="b">
        <f t="shared" si="5"/>
        <v>0</v>
      </c>
      <c r="AC39" s="2" t="b">
        <f t="shared" si="6"/>
        <v>0</v>
      </c>
      <c r="AD39" s="2" t="b">
        <f t="shared" si="7"/>
        <v>0</v>
      </c>
      <c r="AE39" s="2" t="b">
        <f t="shared" si="8"/>
        <v>0</v>
      </c>
      <c r="AF39" s="2" t="b">
        <f t="shared" si="9"/>
        <v>0</v>
      </c>
      <c r="AG39" s="2" t="b">
        <f t="shared" si="10"/>
        <v>0</v>
      </c>
    </row>
    <row r="40" spans="1:33" ht="14.25" customHeight="1">
      <c r="A40" s="286">
        <v>36</v>
      </c>
      <c r="B40" s="8" t="s">
        <v>50</v>
      </c>
      <c r="C40" s="382">
        <v>4</v>
      </c>
      <c r="D40" s="383">
        <v>4</v>
      </c>
      <c r="E40" s="382">
        <v>0</v>
      </c>
      <c r="F40" s="384">
        <v>0</v>
      </c>
      <c r="G40" s="382">
        <v>2</v>
      </c>
      <c r="H40" s="384">
        <v>2</v>
      </c>
      <c r="I40" s="382">
        <v>6</v>
      </c>
      <c r="J40" s="384">
        <v>6</v>
      </c>
      <c r="N40" s="286">
        <v>36</v>
      </c>
      <c r="O40" s="8" t="s">
        <v>50</v>
      </c>
      <c r="P40" s="172">
        <f>_xlfn.SUMIFS('全国リスト_公表用（別添2）'!$U:$U,'全国リスト_公表用（別添2）'!$A:$A,'都道府県別地点数(別表2)'!$X40,'全国リスト_公表用（別添2）'!$B:$B,'都道府県別地点数(別表2)'!P$2)</f>
        <v>0</v>
      </c>
      <c r="Q40" s="173">
        <f>_xlfn.SUMIFS('全国リスト_公表用（別添2）'!$V:$V,'全国リスト_公表用（別添2）'!$A:$A,'都道府県別地点数(別表2)'!$X40,'全国リスト_公表用（別添2）'!$B:$B,'都道府県別地点数(別表2)'!Q$2)</f>
        <v>0</v>
      </c>
      <c r="R40" s="172">
        <f>_xlfn.SUMIFS('全国リスト_公表用（別添2）'!$U:$U,'全国リスト_公表用（別添2）'!$A:$A,'都道府県別地点数(別表2)'!$X40,'全国リスト_公表用（別添2）'!$B:$B,'都道府県別地点数(別表2)'!R$2)</f>
        <v>0</v>
      </c>
      <c r="S40" s="9">
        <f>_xlfn.SUMIFS('全国リスト_公表用（別添2）'!$V:$V,'全国リスト_公表用（別添2）'!$A:$A,'都道府県別地点数(別表2)'!$X40,'全国リスト_公表用（別添2）'!$B:$B,'都道府県別地点数(別表2)'!S$2)</f>
        <v>0</v>
      </c>
      <c r="T40" s="172">
        <f>_xlfn.SUMIFS('全国リスト_公表用（別添2）'!$U:$U,'全国リスト_公表用（別添2）'!$A:$A,'都道府県別地点数(別表2)'!$X40,'全国リスト_公表用（別添2）'!$B:$B,'都道府県別地点数(別表2)'!T$2)</f>
        <v>0</v>
      </c>
      <c r="U40" s="9">
        <f>_xlfn.SUMIFS('全国リスト_公表用（別添2）'!$V:$V,'全国リスト_公表用（別添2）'!$A:$A,'都道府県別地点数(別表2)'!$X40,'全国リスト_公表用（別添2）'!$B:$B,'都道府県別地点数(別表2)'!U$2)</f>
        <v>0</v>
      </c>
      <c r="V40" s="172">
        <f t="shared" si="1"/>
        <v>0</v>
      </c>
      <c r="W40" s="9">
        <f t="shared" si="2"/>
        <v>0</v>
      </c>
      <c r="X40" s="2" t="s">
        <v>277</v>
      </c>
      <c r="Z40" s="2" t="b">
        <f t="shared" si="3"/>
        <v>0</v>
      </c>
      <c r="AA40" s="2" t="b">
        <f t="shared" si="4"/>
        <v>0</v>
      </c>
      <c r="AB40" s="2" t="b">
        <f t="shared" si="5"/>
        <v>1</v>
      </c>
      <c r="AC40" s="2" t="b">
        <f t="shared" si="6"/>
        <v>1</v>
      </c>
      <c r="AD40" s="2" t="b">
        <f t="shared" si="7"/>
        <v>0</v>
      </c>
      <c r="AE40" s="2" t="b">
        <f t="shared" si="8"/>
        <v>0</v>
      </c>
      <c r="AF40" s="2" t="b">
        <f t="shared" si="9"/>
        <v>0</v>
      </c>
      <c r="AG40" s="2" t="b">
        <f t="shared" si="10"/>
        <v>0</v>
      </c>
    </row>
    <row r="41" spans="1:33" ht="14.25" customHeight="1">
      <c r="A41" s="286">
        <v>37</v>
      </c>
      <c r="B41" s="8" t="s">
        <v>51</v>
      </c>
      <c r="C41" s="382">
        <v>25</v>
      </c>
      <c r="D41" s="383">
        <v>9</v>
      </c>
      <c r="E41" s="382">
        <v>0</v>
      </c>
      <c r="F41" s="384">
        <v>0</v>
      </c>
      <c r="G41" s="382">
        <v>7</v>
      </c>
      <c r="H41" s="384">
        <v>0</v>
      </c>
      <c r="I41" s="382">
        <v>32</v>
      </c>
      <c r="J41" s="384">
        <v>9</v>
      </c>
      <c r="N41" s="286">
        <v>37</v>
      </c>
      <c r="O41" s="8" t="s">
        <v>51</v>
      </c>
      <c r="P41" s="172">
        <f>_xlfn.SUMIFS('全国リスト_公表用（別添2）'!$U:$U,'全国リスト_公表用（別添2）'!$A:$A,'都道府県別地点数(別表2)'!$X41,'全国リスト_公表用（別添2）'!$B:$B,'都道府県別地点数(別表2)'!P$2)</f>
        <v>0</v>
      </c>
      <c r="Q41" s="173">
        <f>_xlfn.SUMIFS('全国リスト_公表用（別添2）'!$V:$V,'全国リスト_公表用（別添2）'!$A:$A,'都道府県別地点数(別表2)'!$X41,'全国リスト_公表用（別添2）'!$B:$B,'都道府県別地点数(別表2)'!Q$2)</f>
        <v>0</v>
      </c>
      <c r="R41" s="172">
        <f>_xlfn.SUMIFS('全国リスト_公表用（別添2）'!$U:$U,'全国リスト_公表用（別添2）'!$A:$A,'都道府県別地点数(別表2)'!$X41,'全国リスト_公表用（別添2）'!$B:$B,'都道府県別地点数(別表2)'!R$2)</f>
        <v>0</v>
      </c>
      <c r="S41" s="9">
        <f>_xlfn.SUMIFS('全国リスト_公表用（別添2）'!$V:$V,'全国リスト_公表用（別添2）'!$A:$A,'都道府県別地点数(別表2)'!$X41,'全国リスト_公表用（別添2）'!$B:$B,'都道府県別地点数(別表2)'!S$2)</f>
        <v>0</v>
      </c>
      <c r="T41" s="172">
        <f>_xlfn.SUMIFS('全国リスト_公表用（別添2）'!$U:$U,'全国リスト_公表用（別添2）'!$A:$A,'都道府県別地点数(別表2)'!$X41,'全国リスト_公表用（別添2）'!$B:$B,'都道府県別地点数(別表2)'!T$2)</f>
        <v>0</v>
      </c>
      <c r="U41" s="9">
        <f>_xlfn.SUMIFS('全国リスト_公表用（別添2）'!$V:$V,'全国リスト_公表用（別添2）'!$A:$A,'都道府県別地点数(別表2)'!$X41,'全国リスト_公表用（別添2）'!$B:$B,'都道府県別地点数(別表2)'!U$2)</f>
        <v>0</v>
      </c>
      <c r="V41" s="172">
        <f t="shared" si="1"/>
        <v>0</v>
      </c>
      <c r="W41" s="9">
        <f t="shared" si="2"/>
        <v>0</v>
      </c>
      <c r="X41" s="2" t="s">
        <v>278</v>
      </c>
      <c r="Z41" s="2" t="b">
        <f t="shared" si="3"/>
        <v>0</v>
      </c>
      <c r="AA41" s="2" t="b">
        <f t="shared" si="4"/>
        <v>0</v>
      </c>
      <c r="AB41" s="2" t="b">
        <f t="shared" si="5"/>
        <v>1</v>
      </c>
      <c r="AC41" s="2" t="b">
        <f t="shared" si="6"/>
        <v>1</v>
      </c>
      <c r="AD41" s="2" t="b">
        <f t="shared" si="7"/>
        <v>0</v>
      </c>
      <c r="AE41" s="2" t="b">
        <f t="shared" si="8"/>
        <v>1</v>
      </c>
      <c r="AF41" s="2" t="b">
        <f t="shared" si="9"/>
        <v>0</v>
      </c>
      <c r="AG41" s="2" t="b">
        <f t="shared" si="10"/>
        <v>0</v>
      </c>
    </row>
    <row r="42" spans="1:33" ht="14.25" customHeight="1">
      <c r="A42" s="286">
        <v>38</v>
      </c>
      <c r="B42" s="8" t="s">
        <v>52</v>
      </c>
      <c r="C42" s="382">
        <v>7</v>
      </c>
      <c r="D42" s="383">
        <v>6</v>
      </c>
      <c r="E42" s="382">
        <v>1</v>
      </c>
      <c r="F42" s="384">
        <v>1</v>
      </c>
      <c r="G42" s="382">
        <v>4</v>
      </c>
      <c r="H42" s="384">
        <v>4</v>
      </c>
      <c r="I42" s="382">
        <v>12</v>
      </c>
      <c r="J42" s="384">
        <v>11</v>
      </c>
      <c r="N42" s="286">
        <v>38</v>
      </c>
      <c r="O42" s="8" t="s">
        <v>52</v>
      </c>
      <c r="P42" s="172">
        <f>_xlfn.SUMIFS('全国リスト_公表用（別添2）'!$U:$U,'全国リスト_公表用（別添2）'!$A:$A,'都道府県別地点数(別表2)'!$X42,'全国リスト_公表用（別添2）'!$B:$B,'都道府県別地点数(別表2)'!P$2)</f>
        <v>0</v>
      </c>
      <c r="Q42" s="173">
        <f>_xlfn.SUMIFS('全国リスト_公表用（別添2）'!$V:$V,'全国リスト_公表用（別添2）'!$A:$A,'都道府県別地点数(別表2)'!$X42,'全国リスト_公表用（別添2）'!$B:$B,'都道府県別地点数(別表2)'!Q$2)</f>
        <v>0</v>
      </c>
      <c r="R42" s="172">
        <f>_xlfn.SUMIFS('全国リスト_公表用（別添2）'!$U:$U,'全国リスト_公表用（別添2）'!$A:$A,'都道府県別地点数(別表2)'!$X42,'全国リスト_公表用（別添2）'!$B:$B,'都道府県別地点数(別表2)'!R$2)</f>
        <v>0</v>
      </c>
      <c r="S42" s="9">
        <f>_xlfn.SUMIFS('全国リスト_公表用（別添2）'!$V:$V,'全国リスト_公表用（別添2）'!$A:$A,'都道府県別地点数(別表2)'!$X42,'全国リスト_公表用（別添2）'!$B:$B,'都道府県別地点数(別表2)'!S$2)</f>
        <v>0</v>
      </c>
      <c r="T42" s="172">
        <f>_xlfn.SUMIFS('全国リスト_公表用（別添2）'!$U:$U,'全国リスト_公表用（別添2）'!$A:$A,'都道府県別地点数(別表2)'!$X42,'全国リスト_公表用（別添2）'!$B:$B,'都道府県別地点数(別表2)'!T$2)</f>
        <v>0</v>
      </c>
      <c r="U42" s="9">
        <f>_xlfn.SUMIFS('全国リスト_公表用（別添2）'!$V:$V,'全国リスト_公表用（別添2）'!$A:$A,'都道府県別地点数(別表2)'!$X42,'全国リスト_公表用（別添2）'!$B:$B,'都道府県別地点数(別表2)'!U$2)</f>
        <v>0</v>
      </c>
      <c r="V42" s="172">
        <f t="shared" si="1"/>
        <v>0</v>
      </c>
      <c r="W42" s="9">
        <f t="shared" si="2"/>
        <v>0</v>
      </c>
      <c r="X42" s="2" t="s">
        <v>279</v>
      </c>
      <c r="Z42" s="2" t="b">
        <f t="shared" si="3"/>
        <v>0</v>
      </c>
      <c r="AA42" s="2" t="b">
        <f t="shared" si="4"/>
        <v>0</v>
      </c>
      <c r="AB42" s="2" t="b">
        <f t="shared" si="5"/>
        <v>0</v>
      </c>
      <c r="AC42" s="2" t="b">
        <f t="shared" si="6"/>
        <v>0</v>
      </c>
      <c r="AD42" s="2" t="b">
        <f t="shared" si="7"/>
        <v>0</v>
      </c>
      <c r="AE42" s="2" t="b">
        <f t="shared" si="8"/>
        <v>0</v>
      </c>
      <c r="AF42" s="2" t="b">
        <f t="shared" si="9"/>
        <v>0</v>
      </c>
      <c r="AG42" s="2" t="b">
        <f t="shared" si="10"/>
        <v>0</v>
      </c>
    </row>
    <row r="43" spans="1:33" ht="14.25" customHeight="1">
      <c r="A43" s="286">
        <v>39</v>
      </c>
      <c r="B43" s="8" t="s">
        <v>53</v>
      </c>
      <c r="C43" s="382">
        <v>16</v>
      </c>
      <c r="D43" s="383">
        <v>16</v>
      </c>
      <c r="E43" s="382">
        <v>0</v>
      </c>
      <c r="F43" s="384">
        <v>0</v>
      </c>
      <c r="G43" s="382">
        <v>2</v>
      </c>
      <c r="H43" s="384">
        <v>2</v>
      </c>
      <c r="I43" s="382">
        <v>18</v>
      </c>
      <c r="J43" s="384">
        <v>18</v>
      </c>
      <c r="N43" s="286">
        <v>39</v>
      </c>
      <c r="O43" s="8" t="s">
        <v>53</v>
      </c>
      <c r="P43" s="172">
        <f>_xlfn.SUMIFS('全国リスト_公表用（別添2）'!$U:$U,'全国リスト_公表用（別添2）'!$A:$A,'都道府県別地点数(別表2)'!$X43,'全国リスト_公表用（別添2）'!$B:$B,'都道府県別地点数(別表2)'!P$2)</f>
        <v>0</v>
      </c>
      <c r="Q43" s="173">
        <f>_xlfn.SUMIFS('全国リスト_公表用（別添2）'!$V:$V,'全国リスト_公表用（別添2）'!$A:$A,'都道府県別地点数(別表2)'!$X43,'全国リスト_公表用（別添2）'!$B:$B,'都道府県別地点数(別表2)'!Q$2)</f>
        <v>0</v>
      </c>
      <c r="R43" s="172">
        <f>_xlfn.SUMIFS('全国リスト_公表用（別添2）'!$U:$U,'全国リスト_公表用（別添2）'!$A:$A,'都道府県別地点数(別表2)'!$X43,'全国リスト_公表用（別添2）'!$B:$B,'都道府県別地点数(別表2)'!R$2)</f>
        <v>0</v>
      </c>
      <c r="S43" s="9">
        <f>_xlfn.SUMIFS('全国リスト_公表用（別添2）'!$V:$V,'全国リスト_公表用（別添2）'!$A:$A,'都道府県別地点数(別表2)'!$X43,'全国リスト_公表用（別添2）'!$B:$B,'都道府県別地点数(別表2)'!S$2)</f>
        <v>0</v>
      </c>
      <c r="T43" s="172">
        <f>_xlfn.SUMIFS('全国リスト_公表用（別添2）'!$U:$U,'全国リスト_公表用（別添2）'!$A:$A,'都道府県別地点数(別表2)'!$X43,'全国リスト_公表用（別添2）'!$B:$B,'都道府県別地点数(別表2)'!T$2)</f>
        <v>0</v>
      </c>
      <c r="U43" s="9">
        <f>_xlfn.SUMIFS('全国リスト_公表用（別添2）'!$V:$V,'全国リスト_公表用（別添2）'!$A:$A,'都道府県別地点数(別表2)'!$X43,'全国リスト_公表用（別添2）'!$B:$B,'都道府県別地点数(別表2)'!U$2)</f>
        <v>0</v>
      </c>
      <c r="V43" s="172">
        <f t="shared" si="1"/>
        <v>0</v>
      </c>
      <c r="W43" s="9">
        <f t="shared" si="2"/>
        <v>0</v>
      </c>
      <c r="X43" s="2" t="s">
        <v>280</v>
      </c>
      <c r="Z43" s="2" t="b">
        <f t="shared" si="3"/>
        <v>0</v>
      </c>
      <c r="AA43" s="2" t="b">
        <f t="shared" si="4"/>
        <v>0</v>
      </c>
      <c r="AB43" s="2" t="b">
        <f t="shared" si="5"/>
        <v>1</v>
      </c>
      <c r="AC43" s="2" t="b">
        <f t="shared" si="6"/>
        <v>1</v>
      </c>
      <c r="AD43" s="2" t="b">
        <f t="shared" si="7"/>
        <v>0</v>
      </c>
      <c r="AE43" s="2" t="b">
        <f t="shared" si="8"/>
        <v>0</v>
      </c>
      <c r="AF43" s="2" t="b">
        <f t="shared" si="9"/>
        <v>0</v>
      </c>
      <c r="AG43" s="2" t="b">
        <f t="shared" si="10"/>
        <v>0</v>
      </c>
    </row>
    <row r="44" spans="1:33" ht="14.25" customHeight="1">
      <c r="A44" s="286">
        <v>40</v>
      </c>
      <c r="B44" s="8" t="s">
        <v>54</v>
      </c>
      <c r="C44" s="382">
        <v>46</v>
      </c>
      <c r="D44" s="383">
        <v>28</v>
      </c>
      <c r="E44" s="382">
        <v>2</v>
      </c>
      <c r="F44" s="384">
        <v>2</v>
      </c>
      <c r="G44" s="382">
        <v>16</v>
      </c>
      <c r="H44" s="384">
        <v>9</v>
      </c>
      <c r="I44" s="382">
        <v>64</v>
      </c>
      <c r="J44" s="384">
        <v>39</v>
      </c>
      <c r="N44" s="286">
        <v>40</v>
      </c>
      <c r="O44" s="8" t="s">
        <v>54</v>
      </c>
      <c r="P44" s="172">
        <f>_xlfn.SUMIFS('全国リスト_公表用（別添2）'!$U:$U,'全国リスト_公表用（別添2）'!$A:$A,'都道府県別地点数(別表2)'!$X44,'全国リスト_公表用（別添2）'!$B:$B,'都道府県別地点数(別表2)'!P$2)</f>
        <v>0</v>
      </c>
      <c r="Q44" s="173">
        <f>_xlfn.SUMIFS('全国リスト_公表用（別添2）'!$V:$V,'全国リスト_公表用（別添2）'!$A:$A,'都道府県別地点数(別表2)'!$X44,'全国リスト_公表用（別添2）'!$B:$B,'都道府県別地点数(別表2)'!Q$2)</f>
        <v>0</v>
      </c>
      <c r="R44" s="172">
        <f>_xlfn.SUMIFS('全国リスト_公表用（別添2）'!$U:$U,'全国リスト_公表用（別添2）'!$A:$A,'都道府県別地点数(別表2)'!$X44,'全国リスト_公表用（別添2）'!$B:$B,'都道府県別地点数(別表2)'!R$2)</f>
        <v>0</v>
      </c>
      <c r="S44" s="9">
        <f>_xlfn.SUMIFS('全国リスト_公表用（別添2）'!$V:$V,'全国リスト_公表用（別添2）'!$A:$A,'都道府県別地点数(別表2)'!$X44,'全国リスト_公表用（別添2）'!$B:$B,'都道府県別地点数(別表2)'!S$2)</f>
        <v>0</v>
      </c>
      <c r="T44" s="172">
        <f>_xlfn.SUMIFS('全国リスト_公表用（別添2）'!$U:$U,'全国リスト_公表用（別添2）'!$A:$A,'都道府県別地点数(別表2)'!$X44,'全国リスト_公表用（別添2）'!$B:$B,'都道府県別地点数(別表2)'!T$2)</f>
        <v>0</v>
      </c>
      <c r="U44" s="9">
        <f>_xlfn.SUMIFS('全国リスト_公表用（別添2）'!$V:$V,'全国リスト_公表用（別添2）'!$A:$A,'都道府県別地点数(別表2)'!$X44,'全国リスト_公表用（別添2）'!$B:$B,'都道府県別地点数(別表2)'!U$2)</f>
        <v>0</v>
      </c>
      <c r="V44" s="172">
        <f t="shared" si="1"/>
        <v>0</v>
      </c>
      <c r="W44" s="9">
        <f t="shared" si="2"/>
        <v>0</v>
      </c>
      <c r="X44" s="2" t="s">
        <v>281</v>
      </c>
      <c r="Z44" s="2" t="b">
        <f t="shared" si="3"/>
        <v>0</v>
      </c>
      <c r="AA44" s="2" t="b">
        <f t="shared" si="4"/>
        <v>0</v>
      </c>
      <c r="AB44" s="2" t="b">
        <f t="shared" si="5"/>
        <v>0</v>
      </c>
      <c r="AC44" s="2" t="b">
        <f t="shared" si="6"/>
        <v>0</v>
      </c>
      <c r="AD44" s="2" t="b">
        <f t="shared" si="7"/>
        <v>0</v>
      </c>
      <c r="AE44" s="2" t="b">
        <f t="shared" si="8"/>
        <v>0</v>
      </c>
      <c r="AF44" s="2" t="b">
        <f t="shared" si="9"/>
        <v>0</v>
      </c>
      <c r="AG44" s="2" t="b">
        <f t="shared" si="10"/>
        <v>0</v>
      </c>
    </row>
    <row r="45" spans="1:33" ht="14.25" customHeight="1">
      <c r="A45" s="286">
        <v>41</v>
      </c>
      <c r="B45" s="8" t="s">
        <v>55</v>
      </c>
      <c r="C45" s="382">
        <v>9</v>
      </c>
      <c r="D45" s="383">
        <v>9</v>
      </c>
      <c r="E45" s="382">
        <v>1</v>
      </c>
      <c r="F45" s="384">
        <v>1</v>
      </c>
      <c r="G45" s="382">
        <v>2</v>
      </c>
      <c r="H45" s="384">
        <v>2</v>
      </c>
      <c r="I45" s="382">
        <v>12</v>
      </c>
      <c r="J45" s="384">
        <v>12</v>
      </c>
      <c r="N45" s="286">
        <v>41</v>
      </c>
      <c r="O45" s="8" t="s">
        <v>55</v>
      </c>
      <c r="P45" s="172">
        <f>_xlfn.SUMIFS('全国リスト_公表用（別添2）'!$U:$U,'全国リスト_公表用（別添2）'!$A:$A,'都道府県別地点数(別表2)'!$X45,'全国リスト_公表用（別添2）'!$B:$B,'都道府県別地点数(別表2)'!P$2)</f>
        <v>0</v>
      </c>
      <c r="Q45" s="173">
        <f>_xlfn.SUMIFS('全国リスト_公表用（別添2）'!$V:$V,'全国リスト_公表用（別添2）'!$A:$A,'都道府県別地点数(別表2)'!$X45,'全国リスト_公表用（別添2）'!$B:$B,'都道府県別地点数(別表2)'!Q$2)</f>
        <v>0</v>
      </c>
      <c r="R45" s="172">
        <f>_xlfn.SUMIFS('全国リスト_公表用（別添2）'!$U:$U,'全国リスト_公表用（別添2）'!$A:$A,'都道府県別地点数(別表2)'!$X45,'全国リスト_公表用（別添2）'!$B:$B,'都道府県別地点数(別表2)'!R$2)</f>
        <v>0</v>
      </c>
      <c r="S45" s="9">
        <f>_xlfn.SUMIFS('全国リスト_公表用（別添2）'!$V:$V,'全国リスト_公表用（別添2）'!$A:$A,'都道府県別地点数(別表2)'!$X45,'全国リスト_公表用（別添2）'!$B:$B,'都道府県別地点数(別表2)'!S$2)</f>
        <v>0</v>
      </c>
      <c r="T45" s="172">
        <f>_xlfn.SUMIFS('全国リスト_公表用（別添2）'!$U:$U,'全国リスト_公表用（別添2）'!$A:$A,'都道府県別地点数(別表2)'!$X45,'全国リスト_公表用（別添2）'!$B:$B,'都道府県別地点数(別表2)'!T$2)</f>
        <v>0</v>
      </c>
      <c r="U45" s="9">
        <f>_xlfn.SUMIFS('全国リスト_公表用（別添2）'!$V:$V,'全国リスト_公表用（別添2）'!$A:$A,'都道府県別地点数(別表2)'!$X45,'全国リスト_公表用（別添2）'!$B:$B,'都道府県別地点数(別表2)'!U$2)</f>
        <v>0</v>
      </c>
      <c r="V45" s="172">
        <f t="shared" si="1"/>
        <v>0</v>
      </c>
      <c r="W45" s="9">
        <f t="shared" si="2"/>
        <v>0</v>
      </c>
      <c r="X45" s="2" t="s">
        <v>282</v>
      </c>
      <c r="Z45" s="2" t="b">
        <f t="shared" si="3"/>
        <v>0</v>
      </c>
      <c r="AA45" s="2" t="b">
        <f t="shared" si="4"/>
        <v>0</v>
      </c>
      <c r="AB45" s="2" t="b">
        <f t="shared" si="5"/>
        <v>0</v>
      </c>
      <c r="AC45" s="2" t="b">
        <f t="shared" si="6"/>
        <v>0</v>
      </c>
      <c r="AD45" s="2" t="b">
        <f t="shared" si="7"/>
        <v>0</v>
      </c>
      <c r="AE45" s="2" t="b">
        <f t="shared" si="8"/>
        <v>0</v>
      </c>
      <c r="AF45" s="2" t="b">
        <f t="shared" si="9"/>
        <v>0</v>
      </c>
      <c r="AG45" s="2" t="b">
        <f t="shared" si="10"/>
        <v>0</v>
      </c>
    </row>
    <row r="46" spans="1:33" ht="14.25" customHeight="1">
      <c r="A46" s="286">
        <v>42</v>
      </c>
      <c r="B46" s="8" t="s">
        <v>56</v>
      </c>
      <c r="C46" s="382">
        <v>17</v>
      </c>
      <c r="D46" s="383">
        <v>10</v>
      </c>
      <c r="E46" s="382">
        <v>0</v>
      </c>
      <c r="F46" s="384">
        <v>0</v>
      </c>
      <c r="G46" s="382">
        <v>10</v>
      </c>
      <c r="H46" s="384">
        <v>10</v>
      </c>
      <c r="I46" s="382">
        <v>27</v>
      </c>
      <c r="J46" s="384">
        <v>20</v>
      </c>
      <c r="N46" s="286">
        <v>42</v>
      </c>
      <c r="O46" s="8" t="s">
        <v>56</v>
      </c>
      <c r="P46" s="172">
        <f>_xlfn.SUMIFS('全国リスト_公表用（別添2）'!$U:$U,'全国リスト_公表用（別添2）'!$A:$A,'都道府県別地点数(別表2)'!$X46,'全国リスト_公表用（別添2）'!$B:$B,'都道府県別地点数(別表2)'!P$2)</f>
        <v>0</v>
      </c>
      <c r="Q46" s="173">
        <f>_xlfn.SUMIFS('全国リスト_公表用（別添2）'!$V:$V,'全国リスト_公表用（別添2）'!$A:$A,'都道府県別地点数(別表2)'!$X46,'全国リスト_公表用（別添2）'!$B:$B,'都道府県別地点数(別表2)'!Q$2)</f>
        <v>0</v>
      </c>
      <c r="R46" s="172">
        <f>_xlfn.SUMIFS('全国リスト_公表用（別添2）'!$U:$U,'全国リスト_公表用（別添2）'!$A:$A,'都道府県別地点数(別表2)'!$X46,'全国リスト_公表用（別添2）'!$B:$B,'都道府県別地点数(別表2)'!R$2)</f>
        <v>0</v>
      </c>
      <c r="S46" s="9">
        <f>_xlfn.SUMIFS('全国リスト_公表用（別添2）'!$V:$V,'全国リスト_公表用（別添2）'!$A:$A,'都道府県別地点数(別表2)'!$X46,'全国リスト_公表用（別添2）'!$B:$B,'都道府県別地点数(別表2)'!S$2)</f>
        <v>0</v>
      </c>
      <c r="T46" s="172">
        <f>_xlfn.SUMIFS('全国リスト_公表用（別添2）'!$U:$U,'全国リスト_公表用（別添2）'!$A:$A,'都道府県別地点数(別表2)'!$X46,'全国リスト_公表用（別添2）'!$B:$B,'都道府県別地点数(別表2)'!T$2)</f>
        <v>0</v>
      </c>
      <c r="U46" s="9">
        <f>_xlfn.SUMIFS('全国リスト_公表用（別添2）'!$V:$V,'全国リスト_公表用（別添2）'!$A:$A,'都道府県別地点数(別表2)'!$X46,'全国リスト_公表用（別添2）'!$B:$B,'都道府県別地点数(別表2)'!U$2)</f>
        <v>0</v>
      </c>
      <c r="V46" s="172">
        <f t="shared" si="1"/>
        <v>0</v>
      </c>
      <c r="W46" s="9">
        <f t="shared" si="2"/>
        <v>0</v>
      </c>
      <c r="X46" s="2" t="s">
        <v>283</v>
      </c>
      <c r="Z46" s="2" t="b">
        <f t="shared" si="3"/>
        <v>0</v>
      </c>
      <c r="AA46" s="2" t="b">
        <f t="shared" si="4"/>
        <v>0</v>
      </c>
      <c r="AB46" s="2" t="b">
        <f t="shared" si="5"/>
        <v>1</v>
      </c>
      <c r="AC46" s="2" t="b">
        <f t="shared" si="6"/>
        <v>1</v>
      </c>
      <c r="AD46" s="2" t="b">
        <f t="shared" si="7"/>
        <v>0</v>
      </c>
      <c r="AE46" s="2" t="b">
        <f t="shared" si="8"/>
        <v>0</v>
      </c>
      <c r="AF46" s="2" t="b">
        <f t="shared" si="9"/>
        <v>0</v>
      </c>
      <c r="AG46" s="2" t="b">
        <f t="shared" si="10"/>
        <v>0</v>
      </c>
    </row>
    <row r="47" spans="1:33" ht="14.25" customHeight="1">
      <c r="A47" s="286">
        <v>43</v>
      </c>
      <c r="B47" s="8" t="s">
        <v>57</v>
      </c>
      <c r="C47" s="382">
        <v>17</v>
      </c>
      <c r="D47" s="383">
        <v>14</v>
      </c>
      <c r="E47" s="382">
        <v>2</v>
      </c>
      <c r="F47" s="384">
        <v>2</v>
      </c>
      <c r="G47" s="382">
        <v>2</v>
      </c>
      <c r="H47" s="384">
        <v>2</v>
      </c>
      <c r="I47" s="382">
        <v>21</v>
      </c>
      <c r="J47" s="384">
        <v>18</v>
      </c>
      <c r="N47" s="286">
        <v>43</v>
      </c>
      <c r="O47" s="8" t="s">
        <v>57</v>
      </c>
      <c r="P47" s="172">
        <f>_xlfn.SUMIFS('全国リスト_公表用（別添2）'!$U:$U,'全国リスト_公表用（別添2）'!$A:$A,'都道府県別地点数(別表2)'!$X47,'全国リスト_公表用（別添2）'!$B:$B,'都道府県別地点数(別表2)'!P$2)</f>
        <v>2</v>
      </c>
      <c r="Q47" s="173">
        <f>_xlfn.SUMIFS('全国リスト_公表用（別添2）'!$V:$V,'全国リスト_公表用（別添2）'!$A:$A,'都道府県別地点数(別表2)'!$X47,'全国リスト_公表用（別添2）'!$B:$B,'都道府県別地点数(別表2)'!Q$2)</f>
        <v>1</v>
      </c>
      <c r="R47" s="172">
        <f>_xlfn.SUMIFS('全国リスト_公表用（別添2）'!$U:$U,'全国リスト_公表用（別添2）'!$A:$A,'都道府県別地点数(別表2)'!$X47,'全国リスト_公表用（別添2）'!$B:$B,'都道府県別地点数(別表2)'!R$2)</f>
        <v>0</v>
      </c>
      <c r="S47" s="9">
        <f>_xlfn.SUMIFS('全国リスト_公表用（別添2）'!$V:$V,'全国リスト_公表用（別添2）'!$A:$A,'都道府県別地点数(別表2)'!$X47,'全国リスト_公表用（別添2）'!$B:$B,'都道府県別地点数(別表2)'!S$2)</f>
        <v>0</v>
      </c>
      <c r="T47" s="172">
        <f>_xlfn.SUMIFS('全国リスト_公表用（別添2）'!$U:$U,'全国リスト_公表用（別添2）'!$A:$A,'都道府県別地点数(別表2)'!$X47,'全国リスト_公表用（別添2）'!$B:$B,'都道府県別地点数(別表2)'!T$2)</f>
        <v>0</v>
      </c>
      <c r="U47" s="9">
        <f>_xlfn.SUMIFS('全国リスト_公表用（別添2）'!$V:$V,'全国リスト_公表用（別添2）'!$A:$A,'都道府県別地点数(別表2)'!$X47,'全国リスト_公表用（別添2）'!$B:$B,'都道府県別地点数(別表2)'!U$2)</f>
        <v>0</v>
      </c>
      <c r="V47" s="172">
        <f t="shared" si="1"/>
        <v>2</v>
      </c>
      <c r="W47" s="9">
        <f t="shared" si="2"/>
        <v>1</v>
      </c>
      <c r="X47" s="2" t="s">
        <v>284</v>
      </c>
      <c r="Z47" s="2" t="b">
        <f t="shared" si="3"/>
        <v>0</v>
      </c>
      <c r="AA47" s="2" t="b">
        <f t="shared" si="4"/>
        <v>0</v>
      </c>
      <c r="AB47" s="2" t="b">
        <f t="shared" si="5"/>
        <v>0</v>
      </c>
      <c r="AC47" s="2" t="b">
        <f t="shared" si="6"/>
        <v>0</v>
      </c>
      <c r="AD47" s="2" t="b">
        <f t="shared" si="7"/>
        <v>0</v>
      </c>
      <c r="AE47" s="2" t="b">
        <f t="shared" si="8"/>
        <v>0</v>
      </c>
      <c r="AF47" s="2" t="b">
        <f t="shared" si="9"/>
        <v>0</v>
      </c>
      <c r="AG47" s="2" t="b">
        <f t="shared" si="10"/>
        <v>0</v>
      </c>
    </row>
    <row r="48" spans="1:33" ht="14.25" customHeight="1">
      <c r="A48" s="286">
        <v>44</v>
      </c>
      <c r="B48" s="8" t="s">
        <v>58</v>
      </c>
      <c r="C48" s="382">
        <v>21</v>
      </c>
      <c r="D48" s="383">
        <v>16</v>
      </c>
      <c r="E48" s="382">
        <v>1</v>
      </c>
      <c r="F48" s="384">
        <v>1</v>
      </c>
      <c r="G48" s="382">
        <v>2</v>
      </c>
      <c r="H48" s="384">
        <v>2</v>
      </c>
      <c r="I48" s="382">
        <v>24</v>
      </c>
      <c r="J48" s="384">
        <v>19</v>
      </c>
      <c r="N48" s="286">
        <v>44</v>
      </c>
      <c r="O48" s="8" t="s">
        <v>58</v>
      </c>
      <c r="P48" s="172">
        <f>_xlfn.SUMIFS('全国リスト_公表用（別添2）'!$U:$U,'全国リスト_公表用（別添2）'!$A:$A,'都道府県別地点数(別表2)'!$X48,'全国リスト_公表用（別添2）'!$B:$B,'都道府県別地点数(別表2)'!P$2)</f>
        <v>0</v>
      </c>
      <c r="Q48" s="173">
        <f>_xlfn.SUMIFS('全国リスト_公表用（別添2）'!$V:$V,'全国リスト_公表用（別添2）'!$A:$A,'都道府県別地点数(別表2)'!$X48,'全国リスト_公表用（別添2）'!$B:$B,'都道府県別地点数(別表2)'!Q$2)</f>
        <v>0</v>
      </c>
      <c r="R48" s="172">
        <f>_xlfn.SUMIFS('全国リスト_公表用（別添2）'!$U:$U,'全国リスト_公表用（別添2）'!$A:$A,'都道府県別地点数(別表2)'!$X48,'全国リスト_公表用（別添2）'!$B:$B,'都道府県別地点数(別表2)'!R$2)</f>
        <v>0</v>
      </c>
      <c r="S48" s="9">
        <f>_xlfn.SUMIFS('全国リスト_公表用（別添2）'!$V:$V,'全国リスト_公表用（別添2）'!$A:$A,'都道府県別地点数(別表2)'!$X48,'全国リスト_公表用（別添2）'!$B:$B,'都道府県別地点数(別表2)'!S$2)</f>
        <v>0</v>
      </c>
      <c r="T48" s="172">
        <f>_xlfn.SUMIFS('全国リスト_公表用（別添2）'!$U:$U,'全国リスト_公表用（別添2）'!$A:$A,'都道府県別地点数(別表2)'!$X48,'全国リスト_公表用（別添2）'!$B:$B,'都道府県別地点数(別表2)'!T$2)</f>
        <v>0</v>
      </c>
      <c r="U48" s="9">
        <f>_xlfn.SUMIFS('全国リスト_公表用（別添2）'!$V:$V,'全国リスト_公表用（別添2）'!$A:$A,'都道府県別地点数(別表2)'!$X48,'全国リスト_公表用（別添2）'!$B:$B,'都道府県別地点数(別表2)'!U$2)</f>
        <v>0</v>
      </c>
      <c r="V48" s="172">
        <f t="shared" si="1"/>
        <v>0</v>
      </c>
      <c r="W48" s="9">
        <f t="shared" si="2"/>
        <v>0</v>
      </c>
      <c r="X48" s="2" t="s">
        <v>285</v>
      </c>
      <c r="Z48" s="2" t="b">
        <f t="shared" si="3"/>
        <v>0</v>
      </c>
      <c r="AA48" s="2" t="b">
        <f t="shared" si="4"/>
        <v>0</v>
      </c>
      <c r="AB48" s="2" t="b">
        <f t="shared" si="5"/>
        <v>0</v>
      </c>
      <c r="AC48" s="2" t="b">
        <f t="shared" si="6"/>
        <v>0</v>
      </c>
      <c r="AD48" s="2" t="b">
        <f t="shared" si="7"/>
        <v>0</v>
      </c>
      <c r="AE48" s="2" t="b">
        <f t="shared" si="8"/>
        <v>0</v>
      </c>
      <c r="AF48" s="2" t="b">
        <f t="shared" si="9"/>
        <v>0</v>
      </c>
      <c r="AG48" s="2" t="b">
        <f t="shared" si="10"/>
        <v>0</v>
      </c>
    </row>
    <row r="49" spans="1:33" ht="14.25" customHeight="1">
      <c r="A49" s="286">
        <v>45</v>
      </c>
      <c r="B49" s="8" t="s">
        <v>59</v>
      </c>
      <c r="C49" s="382">
        <v>16</v>
      </c>
      <c r="D49" s="383">
        <v>14</v>
      </c>
      <c r="E49" s="382">
        <v>0</v>
      </c>
      <c r="F49" s="384">
        <v>0</v>
      </c>
      <c r="G49" s="382">
        <v>2</v>
      </c>
      <c r="H49" s="384">
        <v>2</v>
      </c>
      <c r="I49" s="382">
        <v>18</v>
      </c>
      <c r="J49" s="384">
        <v>16</v>
      </c>
      <c r="N49" s="286">
        <v>45</v>
      </c>
      <c r="O49" s="8" t="s">
        <v>59</v>
      </c>
      <c r="P49" s="172">
        <f>_xlfn.SUMIFS('全国リスト_公表用（別添2）'!$U:$U,'全国リスト_公表用（別添2）'!$A:$A,'都道府県別地点数(別表2)'!$X49,'全国リスト_公表用（別添2）'!$B:$B,'都道府県別地点数(別表2)'!P$2)</f>
        <v>0</v>
      </c>
      <c r="Q49" s="173">
        <f>_xlfn.SUMIFS('全国リスト_公表用（別添2）'!$V:$V,'全国リスト_公表用（別添2）'!$A:$A,'都道府県別地点数(別表2)'!$X49,'全国リスト_公表用（別添2）'!$B:$B,'都道府県別地点数(別表2)'!Q$2)</f>
        <v>0</v>
      </c>
      <c r="R49" s="172">
        <f>_xlfn.SUMIFS('全国リスト_公表用（別添2）'!$U:$U,'全国リスト_公表用（別添2）'!$A:$A,'都道府県別地点数(別表2)'!$X49,'全国リスト_公表用（別添2）'!$B:$B,'都道府県別地点数(別表2)'!R$2)</f>
        <v>0</v>
      </c>
      <c r="S49" s="9">
        <f>_xlfn.SUMIFS('全国リスト_公表用（別添2）'!$V:$V,'全国リスト_公表用（別添2）'!$A:$A,'都道府県別地点数(別表2)'!$X49,'全国リスト_公表用（別添2）'!$B:$B,'都道府県別地点数(別表2)'!S$2)</f>
        <v>0</v>
      </c>
      <c r="T49" s="172">
        <f>_xlfn.SUMIFS('全国リスト_公表用（別添2）'!$U:$U,'全国リスト_公表用（別添2）'!$A:$A,'都道府県別地点数(別表2)'!$X49,'全国リスト_公表用（別添2）'!$B:$B,'都道府県別地点数(別表2)'!T$2)</f>
        <v>0</v>
      </c>
      <c r="U49" s="9">
        <f>_xlfn.SUMIFS('全国リスト_公表用（別添2）'!$V:$V,'全国リスト_公表用（別添2）'!$A:$A,'都道府県別地点数(別表2)'!$X49,'全国リスト_公表用（別添2）'!$B:$B,'都道府県別地点数(別表2)'!U$2)</f>
        <v>0</v>
      </c>
      <c r="V49" s="172">
        <f t="shared" si="1"/>
        <v>0</v>
      </c>
      <c r="W49" s="9">
        <f t="shared" si="2"/>
        <v>0</v>
      </c>
      <c r="X49" s="2" t="s">
        <v>286</v>
      </c>
      <c r="Z49" s="2" t="b">
        <f t="shared" si="3"/>
        <v>0</v>
      </c>
      <c r="AA49" s="2" t="b">
        <f t="shared" si="4"/>
        <v>0</v>
      </c>
      <c r="AB49" s="2" t="b">
        <f t="shared" si="5"/>
        <v>1</v>
      </c>
      <c r="AC49" s="2" t="b">
        <f t="shared" si="6"/>
        <v>1</v>
      </c>
      <c r="AD49" s="2" t="b">
        <f t="shared" si="7"/>
        <v>0</v>
      </c>
      <c r="AE49" s="2" t="b">
        <f t="shared" si="8"/>
        <v>0</v>
      </c>
      <c r="AF49" s="2" t="b">
        <f t="shared" si="9"/>
        <v>0</v>
      </c>
      <c r="AG49" s="2" t="b">
        <f t="shared" si="10"/>
        <v>0</v>
      </c>
    </row>
    <row r="50" spans="1:33" ht="14.25" customHeight="1">
      <c r="A50" s="286">
        <v>46</v>
      </c>
      <c r="B50" s="8" t="s">
        <v>60</v>
      </c>
      <c r="C50" s="382">
        <v>17</v>
      </c>
      <c r="D50" s="383">
        <v>11</v>
      </c>
      <c r="E50" s="382">
        <v>1</v>
      </c>
      <c r="F50" s="384">
        <v>1</v>
      </c>
      <c r="G50" s="382">
        <v>5</v>
      </c>
      <c r="H50" s="384">
        <v>5</v>
      </c>
      <c r="I50" s="382">
        <v>23</v>
      </c>
      <c r="J50" s="384">
        <v>17</v>
      </c>
      <c r="N50" s="286">
        <v>46</v>
      </c>
      <c r="O50" s="8" t="s">
        <v>60</v>
      </c>
      <c r="P50" s="172">
        <f>_xlfn.SUMIFS('全国リスト_公表用（別添2）'!$U:$U,'全国リスト_公表用（別添2）'!$A:$A,'都道府県別地点数(別表2)'!$X50,'全国リスト_公表用（別添2）'!$B:$B,'都道府県別地点数(別表2)'!P$2)</f>
        <v>0</v>
      </c>
      <c r="Q50" s="173">
        <f>_xlfn.SUMIFS('全国リスト_公表用（別添2）'!$V:$V,'全国リスト_公表用（別添2）'!$A:$A,'都道府県別地点数(別表2)'!$X50,'全国リスト_公表用（別添2）'!$B:$B,'都道府県別地点数(別表2)'!Q$2)</f>
        <v>0</v>
      </c>
      <c r="R50" s="172">
        <f>_xlfn.SUMIFS('全国リスト_公表用（別添2）'!$U:$U,'全国リスト_公表用（別添2）'!$A:$A,'都道府県別地点数(別表2)'!$X50,'全国リスト_公表用（別添2）'!$B:$B,'都道府県別地点数(別表2)'!R$2)</f>
        <v>0</v>
      </c>
      <c r="S50" s="9">
        <f>_xlfn.SUMIFS('全国リスト_公表用（別添2）'!$V:$V,'全国リスト_公表用（別添2）'!$A:$A,'都道府県別地点数(別表2)'!$X50,'全国リスト_公表用（別添2）'!$B:$B,'都道府県別地点数(別表2)'!S$2)</f>
        <v>0</v>
      </c>
      <c r="T50" s="172">
        <f>_xlfn.SUMIFS('全国リスト_公表用（別添2）'!$U:$U,'全国リスト_公表用（別添2）'!$A:$A,'都道府県別地点数(別表2)'!$X50,'全国リスト_公表用（別添2）'!$B:$B,'都道府県別地点数(別表2)'!T$2)</f>
        <v>0</v>
      </c>
      <c r="U50" s="9">
        <f>_xlfn.SUMIFS('全国リスト_公表用（別添2）'!$V:$V,'全国リスト_公表用（別添2）'!$A:$A,'都道府県別地点数(別表2)'!$X50,'全国リスト_公表用（別添2）'!$B:$B,'都道府県別地点数(別表2)'!U$2)</f>
        <v>0</v>
      </c>
      <c r="V50" s="172">
        <f t="shared" si="1"/>
        <v>0</v>
      </c>
      <c r="W50" s="9">
        <f t="shared" si="2"/>
        <v>0</v>
      </c>
      <c r="X50" s="2" t="s">
        <v>287</v>
      </c>
      <c r="Z50" s="2" t="b">
        <f t="shared" si="3"/>
        <v>0</v>
      </c>
      <c r="AA50" s="2" t="b">
        <f t="shared" si="4"/>
        <v>0</v>
      </c>
      <c r="AB50" s="2" t="b">
        <f t="shared" si="5"/>
        <v>0</v>
      </c>
      <c r="AC50" s="2" t="b">
        <f t="shared" si="6"/>
        <v>0</v>
      </c>
      <c r="AD50" s="2" t="b">
        <f t="shared" si="7"/>
        <v>0</v>
      </c>
      <c r="AE50" s="2" t="b">
        <f t="shared" si="8"/>
        <v>0</v>
      </c>
      <c r="AF50" s="2" t="b">
        <f t="shared" si="9"/>
        <v>0</v>
      </c>
      <c r="AG50" s="2" t="b">
        <f t="shared" si="10"/>
        <v>0</v>
      </c>
    </row>
    <row r="51" spans="1:33" ht="14.25" customHeight="1">
      <c r="A51" s="288">
        <v>47</v>
      </c>
      <c r="B51" s="174" t="s">
        <v>61</v>
      </c>
      <c r="C51" s="385">
        <v>5</v>
      </c>
      <c r="D51" s="386">
        <v>5</v>
      </c>
      <c r="E51" s="385">
        <v>0</v>
      </c>
      <c r="F51" s="387">
        <v>0</v>
      </c>
      <c r="G51" s="385">
        <v>1</v>
      </c>
      <c r="H51" s="387">
        <v>1</v>
      </c>
      <c r="I51" s="385">
        <v>6</v>
      </c>
      <c r="J51" s="387">
        <v>6</v>
      </c>
      <c r="N51" s="288">
        <v>47</v>
      </c>
      <c r="O51" s="174" t="s">
        <v>61</v>
      </c>
      <c r="P51" s="175">
        <f>_xlfn.SUMIFS('全国リスト_公表用（別添2）'!$U:$U,'全国リスト_公表用（別添2）'!$A:$A,'都道府県別地点数(別表2)'!$X51,'全国リスト_公表用（別添2）'!$B:$B,'都道府県別地点数(別表2)'!P$2)</f>
        <v>0</v>
      </c>
      <c r="Q51" s="176">
        <f>_xlfn.SUMIFS('全国リスト_公表用（別添2）'!$V:$V,'全国リスト_公表用（別添2）'!$A:$A,'都道府県別地点数(別表2)'!$X51,'全国リスト_公表用（別添2）'!$B:$B,'都道府県別地点数(別表2)'!Q$2)</f>
        <v>0</v>
      </c>
      <c r="R51" s="175">
        <f>_xlfn.SUMIFS('全国リスト_公表用（別添2）'!$U:$U,'全国リスト_公表用（別添2）'!$A:$A,'都道府県別地点数(別表2)'!$X51,'全国リスト_公表用（別添2）'!$B:$B,'都道府県別地点数(別表2)'!R$2)</f>
        <v>0</v>
      </c>
      <c r="S51" s="177">
        <f>_xlfn.SUMIFS('全国リスト_公表用（別添2）'!$V:$V,'全国リスト_公表用（別添2）'!$A:$A,'都道府県別地点数(別表2)'!$X51,'全国リスト_公表用（別添2）'!$B:$B,'都道府県別地点数(別表2)'!S$2)</f>
        <v>0</v>
      </c>
      <c r="T51" s="175">
        <f>_xlfn.SUMIFS('全国リスト_公表用（別添2）'!$U:$U,'全国リスト_公表用（別添2）'!$A:$A,'都道府県別地点数(別表2)'!$X51,'全国リスト_公表用（別添2）'!$B:$B,'都道府県別地点数(別表2)'!T$2)</f>
        <v>0</v>
      </c>
      <c r="U51" s="177">
        <f>_xlfn.SUMIFS('全国リスト_公表用（別添2）'!$V:$V,'全国リスト_公表用（別添2）'!$A:$A,'都道府県別地点数(別表2)'!$X51,'全国リスト_公表用（別添2）'!$B:$B,'都道府県別地点数(別表2)'!U$2)</f>
        <v>0</v>
      </c>
      <c r="V51" s="175">
        <f t="shared" si="1"/>
        <v>0</v>
      </c>
      <c r="W51" s="177">
        <f t="shared" si="2"/>
        <v>0</v>
      </c>
      <c r="X51" s="2" t="s">
        <v>288</v>
      </c>
      <c r="Z51" s="2" t="b">
        <f t="shared" si="3"/>
        <v>0</v>
      </c>
      <c r="AA51" s="2" t="b">
        <f t="shared" si="4"/>
        <v>0</v>
      </c>
      <c r="AB51" s="2" t="b">
        <f t="shared" si="5"/>
        <v>1</v>
      </c>
      <c r="AC51" s="2" t="b">
        <f t="shared" si="6"/>
        <v>1</v>
      </c>
      <c r="AD51" s="2" t="b">
        <f t="shared" si="7"/>
        <v>0</v>
      </c>
      <c r="AE51" s="2" t="b">
        <f t="shared" si="8"/>
        <v>0</v>
      </c>
      <c r="AF51" s="2" t="b">
        <f t="shared" si="9"/>
        <v>0</v>
      </c>
      <c r="AG51" s="2" t="b">
        <f t="shared" si="10"/>
        <v>0</v>
      </c>
    </row>
    <row r="52" spans="1:23" ht="12">
      <c r="A52" s="446" t="s">
        <v>66</v>
      </c>
      <c r="B52" s="447"/>
      <c r="C52" s="388">
        <f>'表１'!D9</f>
        <v>1189</v>
      </c>
      <c r="D52" s="389">
        <f>'表１'!D13</f>
        <v>948</v>
      </c>
      <c r="E52" s="388">
        <f>'表１'!D10</f>
        <v>83</v>
      </c>
      <c r="F52" s="390">
        <f>'表１'!D14</f>
        <v>73</v>
      </c>
      <c r="G52" s="388">
        <f>'表１'!D11</f>
        <v>265</v>
      </c>
      <c r="H52" s="390">
        <f>'表１'!D15</f>
        <v>226</v>
      </c>
      <c r="I52" s="388">
        <f>'表１'!D8</f>
        <v>1537</v>
      </c>
      <c r="J52" s="390">
        <f>'表１'!D12</f>
        <v>1247</v>
      </c>
      <c r="L52" s="275" t="s">
        <v>3</v>
      </c>
      <c r="N52" s="350"/>
      <c r="O52" s="350"/>
      <c r="P52" s="351"/>
      <c r="Q52" s="351"/>
      <c r="R52" s="351"/>
      <c r="S52" s="351"/>
      <c r="T52" s="351"/>
      <c r="U52" s="351"/>
      <c r="V52" s="351"/>
      <c r="W52" s="351"/>
    </row>
    <row r="53" spans="2:13" ht="14.25" customHeight="1">
      <c r="B53" s="1"/>
      <c r="C53" s="3"/>
      <c r="D53" s="3"/>
      <c r="E53" s="3"/>
      <c r="F53" s="3"/>
      <c r="G53" s="3"/>
      <c r="H53" s="3"/>
      <c r="I53" s="3"/>
      <c r="J53" s="3"/>
      <c r="M53" s="275" t="s">
        <v>4</v>
      </c>
    </row>
    <row r="54" spans="1:23" ht="27.75" customHeight="1">
      <c r="A54" s="448" t="s">
        <v>296</v>
      </c>
      <c r="B54" s="448"/>
      <c r="C54" s="448"/>
      <c r="D54" s="448"/>
      <c r="E54" s="448"/>
      <c r="F54" s="448"/>
      <c r="G54" s="448"/>
      <c r="H54" s="448"/>
      <c r="I54" s="448"/>
      <c r="J54" s="448"/>
      <c r="O54" s="2" t="s">
        <v>371</v>
      </c>
      <c r="P54" s="352">
        <f aca="true" t="shared" si="11" ref="P54:W54">SUM(P5:P51)</f>
        <v>29</v>
      </c>
      <c r="Q54" s="352">
        <f t="shared" si="11"/>
        <v>24</v>
      </c>
      <c r="R54" s="352">
        <f t="shared" si="11"/>
        <v>3</v>
      </c>
      <c r="S54" s="352">
        <f t="shared" si="11"/>
        <v>3</v>
      </c>
      <c r="T54" s="352">
        <f t="shared" si="11"/>
        <v>0</v>
      </c>
      <c r="U54" s="352">
        <f t="shared" si="11"/>
        <v>0</v>
      </c>
      <c r="V54" s="352">
        <f t="shared" si="11"/>
        <v>32</v>
      </c>
      <c r="W54" s="352">
        <f t="shared" si="11"/>
        <v>27</v>
      </c>
    </row>
    <row r="55" spans="15:23" ht="12">
      <c r="O55" s="2" t="s">
        <v>370</v>
      </c>
      <c r="P55" s="353">
        <f>_xlfn.SUMIFS('全国リスト_公表用（別添2）'!$U:$U,'全国リスト_公表用（別添2）'!$B:$B,'都道府県別地点数(別表2)'!P$2,'全国リスト_公表用（別添2）'!$W:$W,1)</f>
        <v>29</v>
      </c>
      <c r="Q55" s="354">
        <f>_xlfn.SUMIFS('全国リスト_公表用（別添2）'!$V:$V,'全国リスト_公表用（別添2）'!$B:$B,'都道府県別地点数(別表2)'!Q$2,'全国リスト_公表用（別添2）'!$W:$W,1)</f>
        <v>24</v>
      </c>
      <c r="R55" s="353">
        <f>_xlfn.SUMIFS('全国リスト_公表用（別添2）'!$U:$U,'全国リスト_公表用（別添2）'!$B:$B,'都道府県別地点数(別表2)'!R$2,'全国リスト_公表用（別添2）'!$W:$W,1)</f>
        <v>3</v>
      </c>
      <c r="S55" s="355">
        <f>_xlfn.SUMIFS('全国リスト_公表用（別添2）'!$V:$V,'全国リスト_公表用（別添2）'!$B:$B,'都道府県別地点数(別表2)'!S$2,'全国リスト_公表用（別添2）'!$W:$W,1)</f>
        <v>3</v>
      </c>
      <c r="T55" s="353">
        <f>_xlfn.SUMIFS('全国リスト_公表用（別添2）'!$U:$U,'全国リスト_公表用（別添2）'!$B:$B,'都道府県別地点数(別表2)'!T$2,'全国リスト_公表用（別添2）'!$W:$W,1)</f>
        <v>0</v>
      </c>
      <c r="U55" s="355">
        <f>_xlfn.SUMIFS('全国リスト_公表用（別添2）'!$V:$V,'全国リスト_公表用（別添2）'!$B:$B,'都道府県別地点数(別表2)'!U$2,'全国リスト_公表用（別添2）'!$W:$W,1)</f>
        <v>0</v>
      </c>
      <c r="V55" s="353">
        <f>SUM(P55,R55,T55)</f>
        <v>32</v>
      </c>
      <c r="W55" s="355">
        <f>SUM(Q55,S55,U55)</f>
        <v>27</v>
      </c>
    </row>
  </sheetData>
  <sheetProtection/>
  <mergeCells count="16">
    <mergeCell ref="Z3:AA3"/>
    <mergeCell ref="AB3:AC3"/>
    <mergeCell ref="AD3:AE3"/>
    <mergeCell ref="AF3:AG3"/>
    <mergeCell ref="A52:B52"/>
    <mergeCell ref="A54:J54"/>
    <mergeCell ref="A3:B4"/>
    <mergeCell ref="C3:D3"/>
    <mergeCell ref="E3:F3"/>
    <mergeCell ref="G3:H3"/>
    <mergeCell ref="N3:O4"/>
    <mergeCell ref="P3:Q3"/>
    <mergeCell ref="R3:S3"/>
    <mergeCell ref="T3:U3"/>
    <mergeCell ref="V3:W3"/>
    <mergeCell ref="I3:J3"/>
  </mergeCells>
  <conditionalFormatting sqref="Z5:AG51">
    <cfRule type="cellIs" priority="1" dxfId="1" operator="equal" stopIfTrue="1">
      <formula>FALSE</formula>
    </cfRule>
  </conditionalFormatting>
  <printOptions horizontalCentered="1"/>
  <pageMargins left="0.7874015748031497" right="0.7874015748031497"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AE52"/>
  <sheetViews>
    <sheetView showGridLines="0" view="pageBreakPreview" zoomScaleNormal="130" zoomScaleSheetLayoutView="100" workbookViewId="0" topLeftCell="A1">
      <pane ySplit="4" topLeftCell="A5" activePane="bottomLeft" state="frozen"/>
      <selection pane="topLeft" activeCell="J1" sqref="J1"/>
      <selection pane="bottomLeft" activeCell="M34" sqref="M34"/>
    </sheetView>
  </sheetViews>
  <sheetFormatPr defaultColWidth="9.00390625" defaultRowHeight="13.5"/>
  <cols>
    <col min="1" max="1" width="7.875" style="1" customWidth="1"/>
    <col min="2" max="2" width="4.50390625" style="1" customWidth="1"/>
    <col min="3" max="3" width="14.25390625" style="264" customWidth="1"/>
    <col min="4" max="4" width="16.25390625" style="264" customWidth="1"/>
    <col min="5" max="5" width="2.625" style="270" customWidth="1"/>
    <col min="6" max="6" width="3.00390625" style="270" customWidth="1"/>
    <col min="7" max="8" width="7.00390625" style="271" customWidth="1"/>
    <col min="9" max="9" width="2.625" style="270" customWidth="1"/>
    <col min="10" max="10" width="3.00390625" style="270" customWidth="1"/>
    <col min="11" max="12" width="7.00390625" style="271" customWidth="1"/>
    <col min="13" max="13" width="32.125" style="272" customWidth="1"/>
    <col min="14" max="14" width="12.00390625" style="356" customWidth="1"/>
    <col min="15" max="15" width="3.25390625" style="356" bestFit="1" customWidth="1"/>
    <col min="16" max="16" width="2.375" style="356" bestFit="1" customWidth="1"/>
    <col min="17" max="17" width="3.25390625" style="357" bestFit="1" customWidth="1"/>
    <col min="18" max="18" width="2.375" style="357" bestFit="1" customWidth="1"/>
    <col min="19" max="19" width="2.375" style="357" customWidth="1"/>
    <col min="20" max="20" width="5.00390625" style="357" bestFit="1" customWidth="1"/>
    <col min="21" max="23" width="6.75390625" style="357" bestFit="1" customWidth="1"/>
    <col min="24" max="24" width="10.25390625" style="357" bestFit="1" customWidth="1"/>
    <col min="25" max="28" width="8.25390625" style="357" bestFit="1" customWidth="1"/>
    <col min="29" max="16384" width="9.00390625" style="2" customWidth="1"/>
  </cols>
  <sheetData>
    <row r="1" ht="12">
      <c r="M1" s="412" t="s">
        <v>408</v>
      </c>
    </row>
    <row r="2" spans="1:23" ht="37.5" customHeight="1">
      <c r="A2" s="401" t="s">
        <v>400</v>
      </c>
      <c r="E2" s="1"/>
      <c r="F2" s="1"/>
      <c r="G2" s="1"/>
      <c r="H2" s="1"/>
      <c r="I2" s="265"/>
      <c r="J2" s="265"/>
      <c r="K2" s="2"/>
      <c r="L2" s="2"/>
      <c r="M2" s="264"/>
      <c r="W2" s="357" t="s">
        <v>387</v>
      </c>
    </row>
    <row r="3" spans="1:28" ht="15.75" customHeight="1">
      <c r="A3" s="457" t="s">
        <v>6</v>
      </c>
      <c r="B3" s="457" t="s">
        <v>7</v>
      </c>
      <c r="C3" s="455" t="s">
        <v>134</v>
      </c>
      <c r="D3" s="455" t="s">
        <v>135</v>
      </c>
      <c r="E3" s="452" t="s">
        <v>8</v>
      </c>
      <c r="F3" s="453"/>
      <c r="G3" s="453"/>
      <c r="H3" s="454"/>
      <c r="I3" s="452" t="s">
        <v>136</v>
      </c>
      <c r="J3" s="453"/>
      <c r="K3" s="453"/>
      <c r="L3" s="454"/>
      <c r="M3" s="455" t="s">
        <v>395</v>
      </c>
      <c r="N3" s="348"/>
      <c r="O3" s="348"/>
      <c r="P3" s="348"/>
      <c r="U3" s="357" t="s">
        <v>106</v>
      </c>
      <c r="V3" s="357" t="s">
        <v>106</v>
      </c>
      <c r="W3" s="357" t="s">
        <v>386</v>
      </c>
      <c r="Y3" s="357" t="s">
        <v>372</v>
      </c>
      <c r="Z3" s="357" t="s">
        <v>372</v>
      </c>
      <c r="AA3" s="357" t="s">
        <v>373</v>
      </c>
      <c r="AB3" s="357" t="s">
        <v>373</v>
      </c>
    </row>
    <row r="4" spans="1:31" ht="19.5" customHeight="1">
      <c r="A4" s="458"/>
      <c r="B4" s="458"/>
      <c r="C4" s="456"/>
      <c r="D4" s="456"/>
      <c r="E4" s="266" t="s">
        <v>9</v>
      </c>
      <c r="F4" s="267" t="s">
        <v>10</v>
      </c>
      <c r="G4" s="268" t="s">
        <v>208</v>
      </c>
      <c r="H4" s="269" t="s">
        <v>209</v>
      </c>
      <c r="I4" s="266" t="s">
        <v>9</v>
      </c>
      <c r="J4" s="268" t="s">
        <v>10</v>
      </c>
      <c r="K4" s="268" t="s">
        <v>208</v>
      </c>
      <c r="L4" s="269" t="s">
        <v>209</v>
      </c>
      <c r="M4" s="456"/>
      <c r="N4" s="348"/>
      <c r="O4" s="348"/>
      <c r="P4" s="348"/>
      <c r="T4" s="357" t="s">
        <v>361</v>
      </c>
      <c r="U4" s="357" t="s">
        <v>64</v>
      </c>
      <c r="V4" s="357" t="s">
        <v>362</v>
      </c>
      <c r="W4" s="357" t="s">
        <v>358</v>
      </c>
      <c r="X4" s="357" t="s">
        <v>363</v>
      </c>
      <c r="Y4" s="357" t="s">
        <v>64</v>
      </c>
      <c r="Z4" s="357" t="s">
        <v>362</v>
      </c>
      <c r="AA4" s="357" t="s">
        <v>64</v>
      </c>
      <c r="AB4" s="357" t="s">
        <v>362</v>
      </c>
      <c r="AC4" s="2" t="s">
        <v>392</v>
      </c>
      <c r="AD4" s="2" t="s">
        <v>391</v>
      </c>
      <c r="AE4" s="2" t="s">
        <v>391</v>
      </c>
    </row>
    <row r="5" spans="1:31" ht="22.5" customHeight="1">
      <c r="A5" s="258" t="s">
        <v>318</v>
      </c>
      <c r="B5" s="258" t="s">
        <v>68</v>
      </c>
      <c r="C5" s="258" t="s">
        <v>88</v>
      </c>
      <c r="D5" s="258" t="s">
        <v>351</v>
      </c>
      <c r="E5" s="274">
        <v>1</v>
      </c>
      <c r="F5" s="260">
        <v>1</v>
      </c>
      <c r="G5" s="393" t="s">
        <v>306</v>
      </c>
      <c r="H5" s="347" t="s">
        <v>306</v>
      </c>
      <c r="I5" s="274">
        <v>0</v>
      </c>
      <c r="J5" s="260">
        <v>1</v>
      </c>
      <c r="K5" s="346" t="s">
        <v>303</v>
      </c>
      <c r="L5" s="347" t="s">
        <v>303</v>
      </c>
      <c r="M5" s="259"/>
      <c r="N5" s="349"/>
      <c r="O5" s="357">
        <f>LEN(C5)</f>
        <v>3</v>
      </c>
      <c r="P5" s="357">
        <f>IF(OR(O5=9,O5=10),1,"")</f>
      </c>
      <c r="Q5" s="357">
        <f>LEN(D5)</f>
        <v>10</v>
      </c>
      <c r="R5" s="357">
        <f>IF(OR(Q5=11,Q5=10),1,"")</f>
        <v>1</v>
      </c>
      <c r="S5" s="357" t="e">
        <f>IF(OR(A5&lt;&gt;#REF!,A5&lt;&gt;#REF!),1,0)</f>
        <v>#REF!</v>
      </c>
      <c r="T5" s="357">
        <v>135</v>
      </c>
      <c r="U5" s="345">
        <f>IF(F5&gt;0,1,0)</f>
        <v>1</v>
      </c>
      <c r="V5" s="345">
        <f>IF(J5&gt;0,1,0)</f>
        <v>1</v>
      </c>
      <c r="W5" s="345">
        <v>1</v>
      </c>
      <c r="X5" s="345"/>
      <c r="Y5" s="345">
        <f>IF(U5&gt;0,IF(VALUE(G5)&gt;1,1,0),0)</f>
        <v>1</v>
      </c>
      <c r="Z5" s="345">
        <f>IF(V5&gt;0,IF(VALUE(K5)&gt;150,1,0),0)</f>
        <v>0</v>
      </c>
      <c r="AA5" s="345">
        <f>IF(U5&gt;0,VALUE(G5),"")</f>
        <v>1.6</v>
      </c>
      <c r="AB5" s="345">
        <f>IF(V5&gt;0,VALUE(K5),"")</f>
        <v>1.2</v>
      </c>
      <c r="AC5" s="2" t="str">
        <f>CONCATENATE(C5,"◆",D5)</f>
        <v>鶴田川◆下志田橋（サイホン）</v>
      </c>
      <c r="AD5" s="2" t="e">
        <f>EXACT(AC5,#REF!)</f>
        <v>#REF!</v>
      </c>
      <c r="AE5" s="2" t="e">
        <f>OR(AD5,#REF!)</f>
        <v>#REF!</v>
      </c>
    </row>
    <row r="6" spans="1:31" ht="12">
      <c r="A6" s="258" t="s">
        <v>318</v>
      </c>
      <c r="B6" s="258" t="s">
        <v>72</v>
      </c>
      <c r="C6" s="258" t="s">
        <v>89</v>
      </c>
      <c r="D6" s="258" t="s">
        <v>90</v>
      </c>
      <c r="E6" s="274">
        <v>1</v>
      </c>
      <c r="F6" s="260">
        <v>1</v>
      </c>
      <c r="G6" s="393" t="s">
        <v>305</v>
      </c>
      <c r="H6" s="347" t="s">
        <v>305</v>
      </c>
      <c r="I6" s="274">
        <v>0</v>
      </c>
      <c r="J6" s="260">
        <v>1</v>
      </c>
      <c r="K6" s="346" t="s">
        <v>339</v>
      </c>
      <c r="L6" s="347" t="s">
        <v>339</v>
      </c>
      <c r="M6" s="259"/>
      <c r="N6" s="349"/>
      <c r="O6" s="357">
        <f>LEN(C6)</f>
        <v>3</v>
      </c>
      <c r="P6" s="357">
        <f>IF(OR(O6=9,O6=10),1,"")</f>
      </c>
      <c r="Q6" s="357">
        <f>LEN(D6)</f>
        <v>5</v>
      </c>
      <c r="R6" s="357">
        <f>IF(OR(Q6=11,Q6=10),1,"")</f>
      </c>
      <c r="S6" s="357" t="e">
        <f>IF(OR(A6&lt;&gt;#REF!,A6&lt;&gt;#REF!),1,0)</f>
        <v>#REF!</v>
      </c>
      <c r="T6" s="357">
        <v>140</v>
      </c>
      <c r="U6" s="345">
        <f>IF(F6&gt;0,1,0)</f>
        <v>1</v>
      </c>
      <c r="V6" s="345">
        <f>IF(J6&gt;0,1,0)</f>
        <v>1</v>
      </c>
      <c r="W6" s="345">
        <v>1</v>
      </c>
      <c r="X6" s="345"/>
      <c r="Y6" s="345">
        <f>IF(U6&gt;0,IF(VALUE(G6)&gt;1,1,0),0)</f>
        <v>1</v>
      </c>
      <c r="Z6" s="345">
        <f>IF(V6&gt;0,IF(VALUE(K6)&gt;150,1,0),0)</f>
        <v>0</v>
      </c>
      <c r="AA6" s="345">
        <f>IF(U6&gt;0,VALUE(G6),"")</f>
        <v>1.5</v>
      </c>
      <c r="AB6" s="345">
        <f>IF(V6&gt;0,VALUE(K6),"")</f>
        <v>16</v>
      </c>
      <c r="AC6" s="2" t="str">
        <f>CONCATENATE(C6,"◆",D6)</f>
        <v>伊豆沼◆伊豆沼出口</v>
      </c>
      <c r="AD6" s="2" t="e">
        <f>EXACT(AC6,#REF!)</f>
        <v>#REF!</v>
      </c>
      <c r="AE6" s="2" t="e">
        <f>OR(AD6,#REF!)</f>
        <v>#REF!</v>
      </c>
    </row>
    <row r="7" spans="1:31" ht="12">
      <c r="A7" s="258" t="s">
        <v>253</v>
      </c>
      <c r="B7" s="258" t="s">
        <v>68</v>
      </c>
      <c r="C7" s="258" t="s">
        <v>74</v>
      </c>
      <c r="D7" s="258" t="s">
        <v>242</v>
      </c>
      <c r="E7" s="274">
        <v>1</v>
      </c>
      <c r="F7" s="260">
        <v>2</v>
      </c>
      <c r="G7" s="393" t="s">
        <v>319</v>
      </c>
      <c r="H7" s="347" t="s">
        <v>393</v>
      </c>
      <c r="I7" s="274">
        <v>0</v>
      </c>
      <c r="J7" s="260">
        <v>1</v>
      </c>
      <c r="K7" s="346" t="s">
        <v>394</v>
      </c>
      <c r="L7" s="347" t="s">
        <v>311</v>
      </c>
      <c r="M7" s="259"/>
      <c r="N7" s="349"/>
      <c r="O7" s="357">
        <f>LEN(C7)</f>
        <v>3</v>
      </c>
      <c r="P7" s="357">
        <f>IF(OR(O7=9,O7=10),1,"")</f>
      </c>
      <c r="Q7" s="357">
        <f>LEN(D7)</f>
        <v>3</v>
      </c>
      <c r="R7" s="357">
        <f>IF(OR(Q7=11,Q7=10),1,"")</f>
      </c>
      <c r="S7" s="357" t="e">
        <f>IF(OR(A7&lt;&gt;#REF!,A7&lt;&gt;#REF!),1,0)</f>
        <v>#REF!</v>
      </c>
      <c r="T7" s="357">
        <v>242</v>
      </c>
      <c r="U7" s="345">
        <f>IF(F7&gt;0,1,0)</f>
        <v>1</v>
      </c>
      <c r="V7" s="345">
        <f>IF(J7&gt;0,1,0)</f>
        <v>1</v>
      </c>
      <c r="W7" s="345">
        <v>1</v>
      </c>
      <c r="X7" s="345"/>
      <c r="Y7" s="345">
        <f>IF(U7&gt;0,IF(VALUE(G7)&gt;1,1,0),0)</f>
        <v>1</v>
      </c>
      <c r="Z7" s="345">
        <f>IF(V7&gt;0,IF(VALUE(K7)&gt;150,1,0),0)</f>
        <v>0</v>
      </c>
      <c r="AA7" s="345">
        <f>IF(U7&gt;0,VALUE(G7),"")</f>
        <v>1.3</v>
      </c>
      <c r="AB7" s="345">
        <f>IF(V7&gt;0,VALUE(K7),"")</f>
        <v>6.2</v>
      </c>
      <c r="AC7" s="2" t="str">
        <f>CONCATENATE(C7,"◆",D7)</f>
        <v>山田川◆荷下橋</v>
      </c>
      <c r="AD7" s="2" t="e">
        <f>EXACT(AC7,#REF!)</f>
        <v>#REF!</v>
      </c>
      <c r="AE7" s="2" t="e">
        <f>OR(AD7,#REF!)</f>
        <v>#REF!</v>
      </c>
    </row>
    <row r="8" spans="1:31" ht="52.5" customHeight="1">
      <c r="A8" s="394" t="s">
        <v>253</v>
      </c>
      <c r="B8" s="394" t="s">
        <v>68</v>
      </c>
      <c r="C8" s="394" t="s">
        <v>92</v>
      </c>
      <c r="D8" s="394" t="s">
        <v>93</v>
      </c>
      <c r="E8" s="274">
        <v>1</v>
      </c>
      <c r="F8" s="260">
        <v>2</v>
      </c>
      <c r="G8" s="393" t="s">
        <v>393</v>
      </c>
      <c r="H8" s="391" t="s">
        <v>325</v>
      </c>
      <c r="I8" s="274">
        <v>0</v>
      </c>
      <c r="J8" s="260">
        <v>1</v>
      </c>
      <c r="K8" s="346" t="s">
        <v>319</v>
      </c>
      <c r="L8" s="347" t="s">
        <v>319</v>
      </c>
      <c r="M8" s="402" t="s">
        <v>397</v>
      </c>
      <c r="N8" s="349"/>
      <c r="O8" s="357">
        <f>LEN(C8)</f>
        <v>3</v>
      </c>
      <c r="P8" s="357">
        <f>IF(OR(O8=9,O8=10),1,"")</f>
      </c>
      <c r="Q8" s="357">
        <f>LEN(D8)</f>
        <v>4</v>
      </c>
      <c r="R8" s="357">
        <f>IF(OR(Q8=11,Q8=10),1,"")</f>
      </c>
      <c r="S8" s="357" t="e">
        <f>IF(OR(A8&lt;&gt;#REF!,A8&lt;&gt;#REF!),1,0)</f>
        <v>#REF!</v>
      </c>
      <c r="T8" s="357">
        <v>255</v>
      </c>
      <c r="U8" s="345">
        <f>IF(F8&gt;0,1,0)</f>
        <v>1</v>
      </c>
      <c r="V8" s="345">
        <f>IF(J8&gt;0,1,0)</f>
        <v>1</v>
      </c>
      <c r="W8" s="345">
        <v>1</v>
      </c>
      <c r="X8" s="345"/>
      <c r="Y8" s="345">
        <f>IF(U8&gt;0,IF(VALUE(G8)&gt;1,1,0),0)</f>
        <v>1</v>
      </c>
      <c r="Z8" s="345">
        <f>IF(V8&gt;0,IF(VALUE(K8)&gt;150,1,0),0)</f>
        <v>0</v>
      </c>
      <c r="AA8" s="345">
        <f>IF(U8&gt;0,VALUE(G8),"")</f>
        <v>1.8</v>
      </c>
      <c r="AB8" s="345">
        <f>IF(V8&gt;0,VALUE(K8),"")</f>
        <v>1.3</v>
      </c>
      <c r="AC8" s="2" t="str">
        <f>CONCATENATE(C8,"◆",D8)</f>
        <v>宮戸川◆宮戸川橋</v>
      </c>
      <c r="AD8" s="2" t="e">
        <f>EXACT(AC8,#REF!)</f>
        <v>#REF!</v>
      </c>
      <c r="AE8" s="2" t="e">
        <f>OR(AD8,#REF!)</f>
        <v>#REF!</v>
      </c>
    </row>
    <row r="9" spans="1:31" ht="12">
      <c r="A9" s="258" t="s">
        <v>327</v>
      </c>
      <c r="B9" s="258" t="s">
        <v>68</v>
      </c>
      <c r="C9" s="258" t="s">
        <v>94</v>
      </c>
      <c r="D9" s="258" t="s">
        <v>95</v>
      </c>
      <c r="E9" s="274">
        <v>2</v>
      </c>
      <c r="F9" s="260">
        <v>4</v>
      </c>
      <c r="G9" s="393" t="s">
        <v>303</v>
      </c>
      <c r="H9" s="347" t="s">
        <v>328</v>
      </c>
      <c r="I9" s="274">
        <v>0</v>
      </c>
      <c r="J9" s="260">
        <v>0</v>
      </c>
      <c r="K9" s="346" t="s">
        <v>289</v>
      </c>
      <c r="L9" s="347" t="s">
        <v>289</v>
      </c>
      <c r="M9" s="259"/>
      <c r="N9" s="349"/>
      <c r="O9" s="357">
        <f aca="true" t="shared" si="0" ref="O9:O15">LEN(C9)</f>
        <v>5</v>
      </c>
      <c r="P9" s="357">
        <f aca="true" t="shared" si="1" ref="P9:P15">IF(OR(O9=9,O9=10),1,"")</f>
      </c>
      <c r="Q9" s="357">
        <f aca="true" t="shared" si="2" ref="Q9:Q15">LEN(D9)</f>
        <v>3</v>
      </c>
      <c r="R9" s="357">
        <f aca="true" t="shared" si="3" ref="R9:R15">IF(OR(Q9=11,Q9=10),1,"")</f>
      </c>
      <c r="S9" s="357" t="e">
        <f>IF(OR(A9&lt;&gt;A10,A9&lt;&gt;#REF!),1,0)</f>
        <v>#REF!</v>
      </c>
      <c r="T9" s="357">
        <v>327</v>
      </c>
      <c r="U9" s="345">
        <f aca="true" t="shared" si="4" ref="U9:U15">IF(F9&gt;0,1,0)</f>
        <v>1</v>
      </c>
      <c r="V9" s="345">
        <f aca="true" t="shared" si="5" ref="V9:V15">IF(J9&gt;0,1,0)</f>
        <v>0</v>
      </c>
      <c r="W9" s="345">
        <v>1</v>
      </c>
      <c r="X9" s="345"/>
      <c r="Y9" s="345">
        <f aca="true" t="shared" si="6" ref="Y9:Y15">IF(U9&gt;0,IF(VALUE(G9)&gt;1,1,0),0)</f>
        <v>1</v>
      </c>
      <c r="Z9" s="345">
        <f aca="true" t="shared" si="7" ref="Z9:Z15">IF(V9&gt;0,IF(VALUE(K9)&gt;150,1,0),0)</f>
        <v>0</v>
      </c>
      <c r="AA9" s="345">
        <f aca="true" t="shared" si="8" ref="AA9:AA15">IF(U9&gt;0,VALUE(G9),"")</f>
        <v>1.2</v>
      </c>
      <c r="AB9" s="345">
        <f aca="true" t="shared" si="9" ref="AB9:AB15">IF(V9&gt;0,VALUE(K9),"")</f>
      </c>
      <c r="AC9" s="2" t="str">
        <f aca="true" t="shared" si="10" ref="AC9:AC15">CONCATENATE(C9,"◆",D9)</f>
        <v>綾瀬川上流◆槐戸橋</v>
      </c>
      <c r="AD9" s="2" t="e">
        <f>EXACT(AC9,#REF!)</f>
        <v>#REF!</v>
      </c>
      <c r="AE9" s="2" t="e">
        <f>OR(AD9,AD10)</f>
        <v>#REF!</v>
      </c>
    </row>
    <row r="10" spans="1:31" ht="12">
      <c r="A10" s="258" t="s">
        <v>327</v>
      </c>
      <c r="B10" s="258" t="s">
        <v>68</v>
      </c>
      <c r="C10" s="258" t="s">
        <v>94</v>
      </c>
      <c r="D10" s="258" t="s">
        <v>96</v>
      </c>
      <c r="E10" s="274">
        <v>2</v>
      </c>
      <c r="F10" s="260">
        <v>4</v>
      </c>
      <c r="G10" s="393" t="s">
        <v>303</v>
      </c>
      <c r="H10" s="347" t="s">
        <v>317</v>
      </c>
      <c r="I10" s="274">
        <v>0</v>
      </c>
      <c r="J10" s="260">
        <v>1</v>
      </c>
      <c r="K10" s="346" t="s">
        <v>308</v>
      </c>
      <c r="L10" s="347" t="s">
        <v>308</v>
      </c>
      <c r="M10" s="259"/>
      <c r="N10" s="349"/>
      <c r="O10" s="357">
        <f t="shared" si="0"/>
        <v>5</v>
      </c>
      <c r="P10" s="357">
        <f t="shared" si="1"/>
      </c>
      <c r="Q10" s="357">
        <f t="shared" si="2"/>
        <v>4</v>
      </c>
      <c r="R10" s="357">
        <f t="shared" si="3"/>
      </c>
      <c r="S10" s="357" t="e">
        <f>IF(OR(A10&lt;&gt;#REF!,A10&lt;&gt;A9),1,0)</f>
        <v>#REF!</v>
      </c>
      <c r="T10" s="357">
        <v>328</v>
      </c>
      <c r="U10" s="345">
        <f t="shared" si="4"/>
        <v>1</v>
      </c>
      <c r="V10" s="345">
        <f t="shared" si="5"/>
        <v>1</v>
      </c>
      <c r="W10" s="345">
        <v>1</v>
      </c>
      <c r="X10" s="345"/>
      <c r="Y10" s="345">
        <f t="shared" si="6"/>
        <v>1</v>
      </c>
      <c r="Z10" s="345">
        <f t="shared" si="7"/>
        <v>0</v>
      </c>
      <c r="AA10" s="345">
        <f t="shared" si="8"/>
        <v>1.2</v>
      </c>
      <c r="AB10" s="345">
        <f t="shared" si="9"/>
        <v>3.4</v>
      </c>
      <c r="AC10" s="2" t="str">
        <f t="shared" si="10"/>
        <v>綾瀬川上流◆綾瀬川橋</v>
      </c>
      <c r="AD10" s="2" t="b">
        <f>EXACT(AC10,AC9)</f>
        <v>0</v>
      </c>
      <c r="AE10" s="2" t="e">
        <f>OR(AD10,#REF!)</f>
        <v>#REF!</v>
      </c>
    </row>
    <row r="11" spans="1:31" ht="12">
      <c r="A11" s="258" t="s">
        <v>327</v>
      </c>
      <c r="B11" s="258" t="s">
        <v>68</v>
      </c>
      <c r="C11" s="258" t="s">
        <v>94</v>
      </c>
      <c r="D11" s="258" t="s">
        <v>97</v>
      </c>
      <c r="E11" s="274">
        <v>2</v>
      </c>
      <c r="F11" s="260">
        <v>4</v>
      </c>
      <c r="G11" s="393" t="s">
        <v>304</v>
      </c>
      <c r="H11" s="347" t="s">
        <v>353</v>
      </c>
      <c r="I11" s="274">
        <v>0</v>
      </c>
      <c r="J11" s="260">
        <v>0</v>
      </c>
      <c r="K11" s="346" t="s">
        <v>289</v>
      </c>
      <c r="L11" s="347" t="s">
        <v>289</v>
      </c>
      <c r="M11" s="259"/>
      <c r="N11" s="349"/>
      <c r="O11" s="357">
        <f t="shared" si="0"/>
        <v>5</v>
      </c>
      <c r="P11" s="357">
        <f t="shared" si="1"/>
      </c>
      <c r="Q11" s="357">
        <f t="shared" si="2"/>
        <v>3</v>
      </c>
      <c r="R11" s="357">
        <f t="shared" si="3"/>
      </c>
      <c r="S11" s="357" t="e">
        <f>IF(OR(A11&lt;&gt;#REF!,A11&lt;&gt;#REF!),1,0)</f>
        <v>#REF!</v>
      </c>
      <c r="T11" s="357">
        <v>332</v>
      </c>
      <c r="U11" s="345">
        <f t="shared" si="4"/>
        <v>1</v>
      </c>
      <c r="V11" s="345">
        <f t="shared" si="5"/>
        <v>0</v>
      </c>
      <c r="W11" s="345">
        <v>1</v>
      </c>
      <c r="X11" s="345"/>
      <c r="Y11" s="345">
        <f t="shared" si="6"/>
        <v>1</v>
      </c>
      <c r="Z11" s="345">
        <f t="shared" si="7"/>
        <v>0</v>
      </c>
      <c r="AA11" s="345">
        <f t="shared" si="8"/>
        <v>1.1</v>
      </c>
      <c r="AB11" s="345">
        <f t="shared" si="9"/>
      </c>
      <c r="AC11" s="2" t="str">
        <f t="shared" si="10"/>
        <v>綾瀬川上流◆佐藤橋</v>
      </c>
      <c r="AD11" s="2" t="e">
        <f>EXACT(AC11,#REF!)</f>
        <v>#REF!</v>
      </c>
      <c r="AE11" s="2" t="e">
        <f>OR(AD11,#REF!)</f>
        <v>#REF!</v>
      </c>
    </row>
    <row r="12" spans="1:31" ht="12">
      <c r="A12" s="258" t="s">
        <v>327</v>
      </c>
      <c r="B12" s="258" t="s">
        <v>68</v>
      </c>
      <c r="C12" s="258" t="s">
        <v>98</v>
      </c>
      <c r="D12" s="258" t="s">
        <v>99</v>
      </c>
      <c r="E12" s="274">
        <v>3</v>
      </c>
      <c r="F12" s="260">
        <v>4</v>
      </c>
      <c r="G12" s="393" t="s">
        <v>304</v>
      </c>
      <c r="H12" s="347" t="s">
        <v>305</v>
      </c>
      <c r="I12" s="274">
        <v>0</v>
      </c>
      <c r="J12" s="260">
        <v>0</v>
      </c>
      <c r="K12" s="346" t="s">
        <v>289</v>
      </c>
      <c r="L12" s="347" t="s">
        <v>289</v>
      </c>
      <c r="M12" s="259"/>
      <c r="N12" s="349"/>
      <c r="O12" s="357">
        <f t="shared" si="0"/>
        <v>5</v>
      </c>
      <c r="P12" s="357">
        <f t="shared" si="1"/>
      </c>
      <c r="Q12" s="357">
        <f t="shared" si="2"/>
        <v>3</v>
      </c>
      <c r="R12" s="357">
        <f t="shared" si="3"/>
      </c>
      <c r="S12" s="357" t="e">
        <f>IF(OR(A12&lt;&gt;#REF!,A12&lt;&gt;#REF!),1,0)</f>
        <v>#REF!</v>
      </c>
      <c r="T12" s="357">
        <v>334</v>
      </c>
      <c r="U12" s="345">
        <f t="shared" si="4"/>
        <v>1</v>
      </c>
      <c r="V12" s="345">
        <f t="shared" si="5"/>
        <v>0</v>
      </c>
      <c r="W12" s="345">
        <v>1</v>
      </c>
      <c r="X12" s="345"/>
      <c r="Y12" s="345">
        <f t="shared" si="6"/>
        <v>1</v>
      </c>
      <c r="Z12" s="345">
        <f t="shared" si="7"/>
        <v>0</v>
      </c>
      <c r="AA12" s="345">
        <f t="shared" si="8"/>
        <v>1.1</v>
      </c>
      <c r="AB12" s="345">
        <f t="shared" si="9"/>
      </c>
      <c r="AC12" s="2" t="str">
        <f t="shared" si="10"/>
        <v>綾瀬川下流◆手代橋</v>
      </c>
      <c r="AD12" s="2" t="e">
        <f>EXACT(AC12,#REF!)</f>
        <v>#REF!</v>
      </c>
      <c r="AE12" s="2" t="e">
        <f>OR(AD12,#REF!)</f>
        <v>#REF!</v>
      </c>
    </row>
    <row r="13" spans="1:31" ht="12">
      <c r="A13" s="258" t="s">
        <v>327</v>
      </c>
      <c r="B13" s="258" t="s">
        <v>68</v>
      </c>
      <c r="C13" s="258" t="s">
        <v>100</v>
      </c>
      <c r="D13" s="258" t="s">
        <v>166</v>
      </c>
      <c r="E13" s="274">
        <v>1</v>
      </c>
      <c r="F13" s="260">
        <v>4</v>
      </c>
      <c r="G13" s="393" t="s">
        <v>304</v>
      </c>
      <c r="H13" s="347" t="s">
        <v>329</v>
      </c>
      <c r="I13" s="274">
        <v>0</v>
      </c>
      <c r="J13" s="260">
        <v>1</v>
      </c>
      <c r="K13" s="346" t="s">
        <v>306</v>
      </c>
      <c r="L13" s="347" t="s">
        <v>306</v>
      </c>
      <c r="M13" s="259"/>
      <c r="N13" s="349"/>
      <c r="O13" s="357">
        <f t="shared" si="0"/>
        <v>6</v>
      </c>
      <c r="P13" s="357">
        <f t="shared" si="1"/>
      </c>
      <c r="Q13" s="357">
        <f t="shared" si="2"/>
        <v>5</v>
      </c>
      <c r="R13" s="357">
        <f t="shared" si="3"/>
      </c>
      <c r="S13" s="357" t="e">
        <f>IF(OR(A13&lt;&gt;A14,A13&lt;&gt;#REF!),1,0)</f>
        <v>#REF!</v>
      </c>
      <c r="T13" s="357">
        <v>355</v>
      </c>
      <c r="U13" s="345">
        <f t="shared" si="4"/>
        <v>1</v>
      </c>
      <c r="V13" s="345">
        <f t="shared" si="5"/>
        <v>1</v>
      </c>
      <c r="W13" s="345">
        <v>1</v>
      </c>
      <c r="X13" s="345"/>
      <c r="Y13" s="345">
        <f t="shared" si="6"/>
        <v>1</v>
      </c>
      <c r="Z13" s="345">
        <f t="shared" si="7"/>
        <v>0</v>
      </c>
      <c r="AA13" s="345">
        <f t="shared" si="8"/>
        <v>1.1</v>
      </c>
      <c r="AB13" s="345">
        <f t="shared" si="9"/>
        <v>1.6</v>
      </c>
      <c r="AC13" s="2" t="str">
        <f t="shared" si="10"/>
        <v>大落古利根川◆ふれあい橋</v>
      </c>
      <c r="AD13" s="2" t="e">
        <f>EXACT(AC13,#REF!)</f>
        <v>#REF!</v>
      </c>
      <c r="AE13" s="2" t="e">
        <f>OR(AD13,AD14)</f>
        <v>#REF!</v>
      </c>
    </row>
    <row r="14" spans="1:31" ht="52.5">
      <c r="A14" s="394" t="s">
        <v>327</v>
      </c>
      <c r="B14" s="394" t="s">
        <v>68</v>
      </c>
      <c r="C14" s="394" t="s">
        <v>167</v>
      </c>
      <c r="D14" s="394" t="s">
        <v>168</v>
      </c>
      <c r="E14" s="274">
        <v>2</v>
      </c>
      <c r="F14" s="260">
        <v>4</v>
      </c>
      <c r="G14" s="393" t="s">
        <v>326</v>
      </c>
      <c r="H14" s="391" t="s">
        <v>324</v>
      </c>
      <c r="I14" s="274">
        <v>0</v>
      </c>
      <c r="J14" s="260">
        <v>1</v>
      </c>
      <c r="K14" s="346" t="s">
        <v>330</v>
      </c>
      <c r="L14" s="347" t="s">
        <v>330</v>
      </c>
      <c r="M14" s="402" t="s">
        <v>396</v>
      </c>
      <c r="N14" s="349"/>
      <c r="O14" s="357">
        <f t="shared" si="0"/>
        <v>3</v>
      </c>
      <c r="P14" s="357">
        <f t="shared" si="1"/>
      </c>
      <c r="Q14" s="357">
        <f t="shared" si="2"/>
        <v>3</v>
      </c>
      <c r="R14" s="357">
        <f t="shared" si="3"/>
      </c>
      <c r="S14" s="357" t="e">
        <f>IF(OR(A14&lt;&gt;#REF!,A14&lt;&gt;A13),1,0)</f>
        <v>#REF!</v>
      </c>
      <c r="T14" s="357">
        <v>356</v>
      </c>
      <c r="U14" s="345">
        <f t="shared" si="4"/>
        <v>1</v>
      </c>
      <c r="V14" s="345">
        <f t="shared" si="5"/>
        <v>1</v>
      </c>
      <c r="W14" s="345">
        <v>1</v>
      </c>
      <c r="X14" s="345"/>
      <c r="Y14" s="345">
        <f t="shared" si="6"/>
        <v>1</v>
      </c>
      <c r="Z14" s="345">
        <f t="shared" si="7"/>
        <v>0</v>
      </c>
      <c r="AA14" s="345">
        <f t="shared" si="8"/>
        <v>1.8</v>
      </c>
      <c r="AB14" s="345">
        <f t="shared" si="9"/>
        <v>5.7</v>
      </c>
      <c r="AC14" s="2" t="str">
        <f t="shared" si="10"/>
        <v>新方川◆昭和橋</v>
      </c>
      <c r="AD14" s="2" t="b">
        <f>EXACT(AC14,AC13)</f>
        <v>0</v>
      </c>
      <c r="AE14" s="2" t="e">
        <f>OR(AD14,#REF!)</f>
        <v>#REF!</v>
      </c>
    </row>
    <row r="15" spans="1:31" ht="12">
      <c r="A15" s="258" t="s">
        <v>327</v>
      </c>
      <c r="B15" s="258" t="s">
        <v>68</v>
      </c>
      <c r="C15" s="258" t="s">
        <v>169</v>
      </c>
      <c r="D15" s="258" t="s">
        <v>170</v>
      </c>
      <c r="E15" s="274">
        <v>2</v>
      </c>
      <c r="F15" s="260">
        <v>4</v>
      </c>
      <c r="G15" s="393" t="s">
        <v>307</v>
      </c>
      <c r="H15" s="347" t="s">
        <v>310</v>
      </c>
      <c r="I15" s="274">
        <v>0</v>
      </c>
      <c r="J15" s="260">
        <v>1</v>
      </c>
      <c r="K15" s="346" t="s">
        <v>355</v>
      </c>
      <c r="L15" s="347" t="s">
        <v>355</v>
      </c>
      <c r="M15" s="259"/>
      <c r="N15" s="349"/>
      <c r="O15" s="357">
        <f t="shared" si="0"/>
        <v>4</v>
      </c>
      <c r="P15" s="357">
        <f t="shared" si="1"/>
      </c>
      <c r="Q15" s="357">
        <f t="shared" si="2"/>
        <v>4</v>
      </c>
      <c r="R15" s="357">
        <f t="shared" si="3"/>
      </c>
      <c r="S15" s="357" t="e">
        <f>IF(OR(A15&lt;&gt;#REF!,A15&lt;&gt;#REF!),1,0)</f>
        <v>#REF!</v>
      </c>
      <c r="T15" s="357">
        <v>361</v>
      </c>
      <c r="U15" s="345">
        <f t="shared" si="4"/>
        <v>1</v>
      </c>
      <c r="V15" s="345">
        <f t="shared" si="5"/>
        <v>1</v>
      </c>
      <c r="W15" s="345">
        <v>1</v>
      </c>
      <c r="X15" s="345"/>
      <c r="Y15" s="345">
        <f t="shared" si="6"/>
        <v>1</v>
      </c>
      <c r="Z15" s="345">
        <f t="shared" si="7"/>
        <v>0</v>
      </c>
      <c r="AA15" s="345">
        <f t="shared" si="8"/>
        <v>1.4</v>
      </c>
      <c r="AB15" s="345">
        <f t="shared" si="9"/>
        <v>87</v>
      </c>
      <c r="AC15" s="2" t="str">
        <f t="shared" si="10"/>
        <v>古綾瀬川◆松江新橋</v>
      </c>
      <c r="AD15" s="2" t="e">
        <f>EXACT(AC15,#REF!)</f>
        <v>#REF!</v>
      </c>
      <c r="AE15" s="2" t="e">
        <f>OR(AD15,#REF!)</f>
        <v>#REF!</v>
      </c>
    </row>
    <row r="16" spans="1:31" ht="12">
      <c r="A16" s="258" t="s">
        <v>256</v>
      </c>
      <c r="B16" s="258" t="s">
        <v>68</v>
      </c>
      <c r="C16" s="258" t="s">
        <v>171</v>
      </c>
      <c r="D16" s="258" t="s">
        <v>172</v>
      </c>
      <c r="E16" s="274">
        <v>1</v>
      </c>
      <c r="F16" s="260">
        <v>2</v>
      </c>
      <c r="G16" s="393" t="s">
        <v>305</v>
      </c>
      <c r="H16" s="347" t="s">
        <v>310</v>
      </c>
      <c r="I16" s="274">
        <v>0</v>
      </c>
      <c r="J16" s="260">
        <v>0</v>
      </c>
      <c r="K16" s="346" t="s">
        <v>289</v>
      </c>
      <c r="L16" s="347" t="s">
        <v>289</v>
      </c>
      <c r="M16" s="259"/>
      <c r="N16" s="349"/>
      <c r="O16" s="357">
        <f aca="true" t="shared" si="11" ref="O16:O26">LEN(C16)</f>
        <v>4</v>
      </c>
      <c r="P16" s="357">
        <f aca="true" t="shared" si="12" ref="P16:P26">IF(OR(O16=9,O16=10),1,"")</f>
      </c>
      <c r="Q16" s="357">
        <f aca="true" t="shared" si="13" ref="Q16:Q26">LEN(D16)</f>
        <v>4</v>
      </c>
      <c r="R16" s="357">
        <f aca="true" t="shared" si="14" ref="R16:R26">IF(OR(Q16=11,Q16=10),1,"")</f>
      </c>
      <c r="S16" s="357" t="e">
        <f>IF(OR(A16&lt;&gt;#REF!,A16&lt;&gt;#REF!),1,0)</f>
        <v>#REF!</v>
      </c>
      <c r="T16" s="357">
        <v>392</v>
      </c>
      <c r="U16" s="345">
        <f aca="true" t="shared" si="15" ref="U16:U26">IF(F16&gt;0,1,0)</f>
        <v>1</v>
      </c>
      <c r="V16" s="345">
        <f aca="true" t="shared" si="16" ref="V16:V26">IF(J16&gt;0,1,0)</f>
        <v>0</v>
      </c>
      <c r="W16" s="345">
        <v>1</v>
      </c>
      <c r="X16" s="345"/>
      <c r="Y16" s="345">
        <f aca="true" t="shared" si="17" ref="Y16:Y26">IF(U16&gt;0,IF(VALUE(G16)&gt;1,1,0),0)</f>
        <v>1</v>
      </c>
      <c r="Z16" s="345">
        <f aca="true" t="shared" si="18" ref="Z16:Z26">IF(V16&gt;0,IF(VALUE(K16)&gt;150,1,0),0)</f>
        <v>0</v>
      </c>
      <c r="AA16" s="345">
        <f aca="true" t="shared" si="19" ref="AA16:AA26">IF(U16&gt;0,VALUE(G16),"")</f>
        <v>1.5</v>
      </c>
      <c r="AB16" s="345">
        <f aca="true" t="shared" si="20" ref="AB16:AB26">IF(V16&gt;0,VALUE(K16),"")</f>
      </c>
      <c r="AC16" s="2" t="str">
        <f aca="true" t="shared" si="21" ref="AC16:AC26">CONCATENATE(C16,"◆",D16)</f>
        <v>南白亀川◆観音堂橋</v>
      </c>
      <c r="AD16" s="2" t="e">
        <f>EXACT(AC16,#REF!)</f>
        <v>#REF!</v>
      </c>
      <c r="AE16" s="2" t="e">
        <f>OR(AD16,#REF!)</f>
        <v>#REF!</v>
      </c>
    </row>
    <row r="17" spans="1:31" ht="42">
      <c r="A17" s="404" t="s">
        <v>256</v>
      </c>
      <c r="B17" s="404" t="s">
        <v>72</v>
      </c>
      <c r="C17" s="404" t="s">
        <v>175</v>
      </c>
      <c r="D17" s="404" t="s">
        <v>176</v>
      </c>
      <c r="E17" s="274">
        <v>1</v>
      </c>
      <c r="F17" s="260">
        <v>2</v>
      </c>
      <c r="G17" s="393" t="s">
        <v>305</v>
      </c>
      <c r="H17" s="403" t="s">
        <v>316</v>
      </c>
      <c r="I17" s="274">
        <v>0</v>
      </c>
      <c r="J17" s="260">
        <v>1</v>
      </c>
      <c r="K17" s="346" t="s">
        <v>332</v>
      </c>
      <c r="L17" s="347" t="s">
        <v>332</v>
      </c>
      <c r="M17" s="405" t="s">
        <v>401</v>
      </c>
      <c r="N17" s="349"/>
      <c r="O17" s="357">
        <f t="shared" si="11"/>
        <v>3</v>
      </c>
      <c r="P17" s="357">
        <f t="shared" si="12"/>
      </c>
      <c r="Q17" s="357">
        <f t="shared" si="13"/>
        <v>6</v>
      </c>
      <c r="R17" s="357">
        <f t="shared" si="14"/>
      </c>
      <c r="S17" s="357" t="e">
        <f>IF(OR(A17&lt;&gt;#REF!,A17&lt;&gt;#REF!),1,0)</f>
        <v>#REF!</v>
      </c>
      <c r="T17" s="357">
        <v>437</v>
      </c>
      <c r="U17" s="345">
        <f t="shared" si="15"/>
        <v>1</v>
      </c>
      <c r="V17" s="345">
        <f t="shared" si="16"/>
        <v>1</v>
      </c>
      <c r="W17" s="345">
        <v>1</v>
      </c>
      <c r="X17" s="345"/>
      <c r="Y17" s="345">
        <f t="shared" si="17"/>
        <v>1</v>
      </c>
      <c r="Z17" s="345">
        <f t="shared" si="18"/>
        <v>0</v>
      </c>
      <c r="AA17" s="345">
        <f t="shared" si="19"/>
        <v>1.5</v>
      </c>
      <c r="AB17" s="345">
        <f t="shared" si="20"/>
        <v>8.4</v>
      </c>
      <c r="AC17" s="2" t="str">
        <f t="shared" si="21"/>
        <v>手賀沼◆下手賀沼中央</v>
      </c>
      <c r="AD17" s="2" t="e">
        <f>EXACT(AC17,#REF!)</f>
        <v>#REF!</v>
      </c>
      <c r="AE17" s="2" t="e">
        <f>OR(AD17,#REF!)</f>
        <v>#REF!</v>
      </c>
    </row>
    <row r="18" spans="1:31" ht="67.5" customHeight="1">
      <c r="A18" s="396" t="s">
        <v>1</v>
      </c>
      <c r="B18" s="396" t="s">
        <v>68</v>
      </c>
      <c r="C18" s="396" t="s">
        <v>178</v>
      </c>
      <c r="D18" s="396" t="s">
        <v>87</v>
      </c>
      <c r="E18" s="274">
        <v>0</v>
      </c>
      <c r="F18" s="260">
        <v>4</v>
      </c>
      <c r="G18" s="346" t="s">
        <v>315</v>
      </c>
      <c r="H18" s="347" t="s">
        <v>331</v>
      </c>
      <c r="I18" s="274">
        <v>1</v>
      </c>
      <c r="J18" s="260">
        <v>1</v>
      </c>
      <c r="K18" s="400" t="s">
        <v>344</v>
      </c>
      <c r="L18" s="399" t="s">
        <v>344</v>
      </c>
      <c r="M18" s="402" t="s">
        <v>398</v>
      </c>
      <c r="N18" s="349"/>
      <c r="O18" s="357">
        <f t="shared" si="11"/>
        <v>4</v>
      </c>
      <c r="P18" s="357">
        <f t="shared" si="12"/>
      </c>
      <c r="Q18" s="357">
        <f t="shared" si="13"/>
        <v>3</v>
      </c>
      <c r="R18" s="357">
        <f t="shared" si="14"/>
      </c>
      <c r="S18" s="357" t="e">
        <f>IF(OR(A18&lt;&gt;#REF!,A18&lt;&gt;#REF!),1,0)</f>
        <v>#REF!</v>
      </c>
      <c r="T18" s="357">
        <v>485</v>
      </c>
      <c r="U18" s="345">
        <f t="shared" si="15"/>
        <v>1</v>
      </c>
      <c r="V18" s="345">
        <f t="shared" si="16"/>
        <v>1</v>
      </c>
      <c r="W18" s="345">
        <v>1</v>
      </c>
      <c r="X18" s="345"/>
      <c r="Y18" s="345">
        <f t="shared" si="17"/>
        <v>0</v>
      </c>
      <c r="Z18" s="345">
        <f t="shared" si="18"/>
        <v>1</v>
      </c>
      <c r="AA18" s="345">
        <f t="shared" si="19"/>
        <v>0.36</v>
      </c>
      <c r="AB18" s="345">
        <f t="shared" si="20"/>
        <v>200</v>
      </c>
      <c r="AC18" s="2" t="str">
        <f t="shared" si="21"/>
        <v>横十間川◆天神橋</v>
      </c>
      <c r="AD18" s="2" t="e">
        <f>EXACT(AC18,#REF!)</f>
        <v>#REF!</v>
      </c>
      <c r="AE18" s="2" t="e">
        <f>OR(AD18,#REF!)</f>
        <v>#REF!</v>
      </c>
    </row>
    <row r="19" spans="1:31" ht="12">
      <c r="A19" s="361" t="s">
        <v>258</v>
      </c>
      <c r="B19" s="361" t="s">
        <v>68</v>
      </c>
      <c r="C19" s="361" t="s">
        <v>179</v>
      </c>
      <c r="D19" s="361" t="s">
        <v>180</v>
      </c>
      <c r="E19" s="362">
        <v>2</v>
      </c>
      <c r="F19" s="363">
        <v>4</v>
      </c>
      <c r="G19" s="392" t="s">
        <v>303</v>
      </c>
      <c r="H19" s="365" t="s">
        <v>313</v>
      </c>
      <c r="I19" s="362">
        <v>0</v>
      </c>
      <c r="J19" s="363">
        <v>4</v>
      </c>
      <c r="K19" s="364" t="s">
        <v>352</v>
      </c>
      <c r="L19" s="365" t="s">
        <v>326</v>
      </c>
      <c r="M19" s="366"/>
      <c r="N19" s="349"/>
      <c r="O19" s="357">
        <f t="shared" si="11"/>
        <v>5</v>
      </c>
      <c r="P19" s="357">
        <f t="shared" si="12"/>
      </c>
      <c r="Q19" s="357">
        <f t="shared" si="13"/>
        <v>3</v>
      </c>
      <c r="R19" s="357">
        <f t="shared" si="14"/>
      </c>
      <c r="S19" s="357" t="e">
        <f>IF(OR(A19&lt;&gt;#REF!,A19&lt;&gt;#REF!),1,0)</f>
        <v>#REF!</v>
      </c>
      <c r="T19" s="357">
        <v>565</v>
      </c>
      <c r="U19" s="345">
        <f t="shared" si="15"/>
        <v>1</v>
      </c>
      <c r="V19" s="345">
        <f t="shared" si="16"/>
        <v>1</v>
      </c>
      <c r="W19" s="345">
        <v>1</v>
      </c>
      <c r="X19" s="345"/>
      <c r="Y19" s="345">
        <f t="shared" si="17"/>
        <v>1</v>
      </c>
      <c r="Z19" s="345">
        <f t="shared" si="18"/>
        <v>0</v>
      </c>
      <c r="AA19" s="345">
        <f t="shared" si="19"/>
        <v>1.2</v>
      </c>
      <c r="AB19" s="345">
        <f t="shared" si="20"/>
        <v>0.9</v>
      </c>
      <c r="AC19" s="2" t="str">
        <f t="shared" si="21"/>
        <v>信濃川中流◆庄瀬橋</v>
      </c>
      <c r="AD19" s="2" t="e">
        <f>EXACT(AC19,#REF!)</f>
        <v>#REF!</v>
      </c>
      <c r="AE19" s="2" t="e">
        <f>OR(AD19,#REF!)</f>
        <v>#REF!</v>
      </c>
    </row>
    <row r="20" spans="1:31" ht="42">
      <c r="A20" s="394" t="s">
        <v>258</v>
      </c>
      <c r="B20" s="394" t="s">
        <v>68</v>
      </c>
      <c r="C20" s="394" t="s">
        <v>181</v>
      </c>
      <c r="D20" s="394" t="s">
        <v>182</v>
      </c>
      <c r="E20" s="274">
        <v>1</v>
      </c>
      <c r="F20" s="260">
        <v>4</v>
      </c>
      <c r="G20" s="393" t="s">
        <v>328</v>
      </c>
      <c r="H20" s="391" t="s">
        <v>334</v>
      </c>
      <c r="I20" s="274">
        <v>0</v>
      </c>
      <c r="J20" s="260">
        <v>4</v>
      </c>
      <c r="K20" s="346" t="s">
        <v>323</v>
      </c>
      <c r="L20" s="347" t="s">
        <v>340</v>
      </c>
      <c r="M20" s="402" t="s">
        <v>399</v>
      </c>
      <c r="N20" s="349"/>
      <c r="O20" s="357">
        <f t="shared" si="11"/>
        <v>5</v>
      </c>
      <c r="P20" s="357">
        <f t="shared" si="12"/>
      </c>
      <c r="Q20" s="357">
        <f t="shared" si="13"/>
        <v>3</v>
      </c>
      <c r="R20" s="357">
        <f t="shared" si="14"/>
      </c>
      <c r="S20" s="357" t="e">
        <f>IF(OR(A20&lt;&gt;#REF!,A20&lt;&gt;#REF!),1,0)</f>
        <v>#REF!</v>
      </c>
      <c r="T20" s="357">
        <v>577</v>
      </c>
      <c r="U20" s="345">
        <f t="shared" si="15"/>
        <v>1</v>
      </c>
      <c r="V20" s="345">
        <f t="shared" si="16"/>
        <v>1</v>
      </c>
      <c r="W20" s="345">
        <v>1</v>
      </c>
      <c r="X20" s="345"/>
      <c r="Y20" s="345">
        <f t="shared" si="17"/>
        <v>1</v>
      </c>
      <c r="Z20" s="345">
        <f t="shared" si="18"/>
        <v>0</v>
      </c>
      <c r="AA20" s="345">
        <f t="shared" si="19"/>
        <v>2.2</v>
      </c>
      <c r="AB20" s="345">
        <f t="shared" si="20"/>
        <v>6.4</v>
      </c>
      <c r="AC20" s="2" t="str">
        <f t="shared" si="21"/>
        <v>保倉川下流◆古城橋</v>
      </c>
      <c r="AD20" s="2" t="e">
        <f>EXACT(AC20,#REF!)</f>
        <v>#REF!</v>
      </c>
      <c r="AE20" s="2" t="e">
        <f>OR(AD20,#REF!)</f>
        <v>#REF!</v>
      </c>
    </row>
    <row r="21" spans="1:31" ht="12">
      <c r="A21" s="258" t="s">
        <v>258</v>
      </c>
      <c r="B21" s="258" t="s">
        <v>68</v>
      </c>
      <c r="C21" s="258" t="s">
        <v>212</v>
      </c>
      <c r="D21" s="258" t="s">
        <v>213</v>
      </c>
      <c r="E21" s="274">
        <v>4</v>
      </c>
      <c r="F21" s="260">
        <v>4</v>
      </c>
      <c r="G21" s="393" t="s">
        <v>313</v>
      </c>
      <c r="H21" s="347" t="s">
        <v>353</v>
      </c>
      <c r="I21" s="274">
        <v>0</v>
      </c>
      <c r="J21" s="260">
        <v>1</v>
      </c>
      <c r="K21" s="346" t="s">
        <v>316</v>
      </c>
      <c r="L21" s="347" t="s">
        <v>316</v>
      </c>
      <c r="M21" s="259"/>
      <c r="N21" s="349"/>
      <c r="O21" s="357">
        <f t="shared" si="11"/>
        <v>3</v>
      </c>
      <c r="P21" s="357">
        <f t="shared" si="12"/>
      </c>
      <c r="Q21" s="357">
        <f t="shared" si="13"/>
        <v>3</v>
      </c>
      <c r="R21" s="357">
        <f t="shared" si="14"/>
      </c>
      <c r="S21" s="357" t="e">
        <f>IF(OR(A21&lt;&gt;#REF!,A21&lt;&gt;#REF!),1,0)</f>
        <v>#REF!</v>
      </c>
      <c r="T21" s="357">
        <v>583</v>
      </c>
      <c r="U21" s="345">
        <f t="shared" si="15"/>
        <v>1</v>
      </c>
      <c r="V21" s="345">
        <f t="shared" si="16"/>
        <v>1</v>
      </c>
      <c r="W21" s="345">
        <v>1</v>
      </c>
      <c r="X21" s="345"/>
      <c r="Y21" s="345">
        <f t="shared" si="17"/>
        <v>1</v>
      </c>
      <c r="Z21" s="345">
        <f t="shared" si="18"/>
        <v>0</v>
      </c>
      <c r="AA21" s="345">
        <f t="shared" si="19"/>
        <v>1.7</v>
      </c>
      <c r="AB21" s="345">
        <f t="shared" si="20"/>
        <v>2.3</v>
      </c>
      <c r="AC21" s="2" t="str">
        <f t="shared" si="21"/>
        <v>福島潟◆潟口橋</v>
      </c>
      <c r="AD21" s="2" t="e">
        <f>EXACT(AC21,#REF!)</f>
        <v>#REF!</v>
      </c>
      <c r="AE21" s="2" t="e">
        <f>OR(AD21,#REF!)</f>
        <v>#REF!</v>
      </c>
    </row>
    <row r="22" spans="1:31" ht="12">
      <c r="A22" s="317" t="s">
        <v>258</v>
      </c>
      <c r="B22" s="317" t="s">
        <v>68</v>
      </c>
      <c r="C22" s="317" t="s">
        <v>214</v>
      </c>
      <c r="D22" s="317" t="s">
        <v>215</v>
      </c>
      <c r="E22" s="274">
        <v>2</v>
      </c>
      <c r="F22" s="260">
        <v>4</v>
      </c>
      <c r="G22" s="393" t="s">
        <v>307</v>
      </c>
      <c r="H22" s="347" t="s">
        <v>322</v>
      </c>
      <c r="I22" s="274">
        <v>0</v>
      </c>
      <c r="J22" s="260">
        <v>1</v>
      </c>
      <c r="K22" s="346" t="s">
        <v>345</v>
      </c>
      <c r="L22" s="347" t="s">
        <v>345</v>
      </c>
      <c r="M22" s="259"/>
      <c r="N22" s="349"/>
      <c r="O22" s="357">
        <f t="shared" si="11"/>
        <v>6</v>
      </c>
      <c r="P22" s="357">
        <f t="shared" si="12"/>
      </c>
      <c r="Q22" s="357">
        <f t="shared" si="13"/>
        <v>3</v>
      </c>
      <c r="R22" s="357">
        <f t="shared" si="14"/>
      </c>
      <c r="S22" s="357" t="e">
        <f>IF(OR(A22&lt;&gt;#REF!,A22&lt;&gt;#REF!),1,0)</f>
        <v>#REF!</v>
      </c>
      <c r="T22" s="357">
        <v>594</v>
      </c>
      <c r="U22" s="345">
        <f t="shared" si="15"/>
        <v>1</v>
      </c>
      <c r="V22" s="345">
        <f t="shared" si="16"/>
        <v>1</v>
      </c>
      <c r="W22" s="345">
        <v>1</v>
      </c>
      <c r="X22" s="345"/>
      <c r="Y22" s="345">
        <f t="shared" si="17"/>
        <v>1</v>
      </c>
      <c r="Z22" s="345">
        <f t="shared" si="18"/>
        <v>0</v>
      </c>
      <c r="AA22" s="345">
        <f t="shared" si="19"/>
        <v>1.4</v>
      </c>
      <c r="AB22" s="345">
        <f t="shared" si="20"/>
        <v>18</v>
      </c>
      <c r="AC22" s="2" t="str">
        <f t="shared" si="21"/>
        <v>新井郷川下流◆大正橋</v>
      </c>
      <c r="AD22" s="2" t="e">
        <f>EXACT(AC22,#REF!)</f>
        <v>#REF!</v>
      </c>
      <c r="AE22" s="2" t="e">
        <f>OR(AD22,#REF!)</f>
        <v>#REF!</v>
      </c>
    </row>
    <row r="23" spans="1:31" ht="63">
      <c r="A23" s="394" t="s">
        <v>259</v>
      </c>
      <c r="B23" s="396" t="s">
        <v>68</v>
      </c>
      <c r="C23" s="395" t="s">
        <v>183</v>
      </c>
      <c r="D23" s="398" t="s">
        <v>86</v>
      </c>
      <c r="E23" s="397">
        <v>1</v>
      </c>
      <c r="F23" s="260">
        <v>2</v>
      </c>
      <c r="G23" s="393" t="s">
        <v>312</v>
      </c>
      <c r="H23" s="391" t="s">
        <v>333</v>
      </c>
      <c r="I23" s="274">
        <v>1</v>
      </c>
      <c r="J23" s="260">
        <v>1</v>
      </c>
      <c r="K23" s="400" t="s">
        <v>356</v>
      </c>
      <c r="L23" s="399" t="s">
        <v>356</v>
      </c>
      <c r="M23" s="402" t="s">
        <v>407</v>
      </c>
      <c r="N23" s="349"/>
      <c r="O23" s="357">
        <f t="shared" si="11"/>
        <v>15</v>
      </c>
      <c r="P23" s="357">
        <f t="shared" si="12"/>
      </c>
      <c r="Q23" s="357">
        <f t="shared" si="13"/>
        <v>4</v>
      </c>
      <c r="R23" s="357">
        <f t="shared" si="14"/>
      </c>
      <c r="S23" s="357" t="e">
        <f>IF(OR(A23&lt;&gt;#REF!,A23&lt;&gt;#REF!),1,0)</f>
        <v>#REF!</v>
      </c>
      <c r="T23" s="357">
        <v>605</v>
      </c>
      <c r="U23" s="345">
        <f t="shared" si="15"/>
        <v>1</v>
      </c>
      <c r="V23" s="345">
        <f t="shared" si="16"/>
        <v>1</v>
      </c>
      <c r="W23" s="345">
        <v>1</v>
      </c>
      <c r="X23" s="345"/>
      <c r="Y23" s="345">
        <f t="shared" si="17"/>
        <v>1</v>
      </c>
      <c r="Z23" s="345">
        <f t="shared" si="18"/>
        <v>1</v>
      </c>
      <c r="AA23" s="345">
        <f t="shared" si="19"/>
        <v>3.2</v>
      </c>
      <c r="AB23" s="345">
        <f t="shared" si="20"/>
        <v>640</v>
      </c>
      <c r="AC23" s="2" t="str">
        <f t="shared" si="21"/>
        <v>富岩運河、岩瀬運河及び住友運河◆萩浦小橋</v>
      </c>
      <c r="AD23" s="2" t="e">
        <f>EXACT(AC23,#REF!)</f>
        <v>#REF!</v>
      </c>
      <c r="AE23" s="2" t="e">
        <f>OR(AD23,#REF!)</f>
        <v>#REF!</v>
      </c>
    </row>
    <row r="24" spans="1:31" ht="12">
      <c r="A24" s="361" t="s">
        <v>264</v>
      </c>
      <c r="B24" s="361" t="s">
        <v>68</v>
      </c>
      <c r="C24" s="361" t="s">
        <v>185</v>
      </c>
      <c r="D24" s="361" t="s">
        <v>186</v>
      </c>
      <c r="E24" s="274">
        <v>1</v>
      </c>
      <c r="F24" s="260">
        <v>1</v>
      </c>
      <c r="G24" s="393" t="s">
        <v>319</v>
      </c>
      <c r="H24" s="347" t="s">
        <v>319</v>
      </c>
      <c r="I24" s="274">
        <v>0</v>
      </c>
      <c r="J24" s="260">
        <v>1</v>
      </c>
      <c r="K24" s="346" t="s">
        <v>336</v>
      </c>
      <c r="L24" s="347" t="s">
        <v>336</v>
      </c>
      <c r="M24" s="259"/>
      <c r="N24" s="349"/>
      <c r="O24" s="357">
        <f t="shared" si="11"/>
        <v>5</v>
      </c>
      <c r="P24" s="357">
        <f t="shared" si="12"/>
      </c>
      <c r="Q24" s="357">
        <f t="shared" si="13"/>
        <v>7</v>
      </c>
      <c r="R24" s="357">
        <f t="shared" si="14"/>
      </c>
      <c r="S24" s="357" t="e">
        <f>IF(OR(A24&lt;&gt;#REF!,A24&lt;&gt;#REF!),1,0)</f>
        <v>#REF!</v>
      </c>
      <c r="T24" s="357">
        <v>766</v>
      </c>
      <c r="U24" s="345">
        <f t="shared" si="15"/>
        <v>1</v>
      </c>
      <c r="V24" s="345">
        <f t="shared" si="16"/>
        <v>1</v>
      </c>
      <c r="W24" s="345">
        <v>1</v>
      </c>
      <c r="X24" s="345"/>
      <c r="Y24" s="345">
        <f t="shared" si="17"/>
        <v>1</v>
      </c>
      <c r="Z24" s="345">
        <f t="shared" si="18"/>
        <v>0</v>
      </c>
      <c r="AA24" s="345">
        <f t="shared" si="19"/>
        <v>1.3</v>
      </c>
      <c r="AB24" s="345">
        <f t="shared" si="20"/>
        <v>5.8</v>
      </c>
      <c r="AC24" s="2" t="str">
        <f t="shared" si="21"/>
        <v>太田川水域◆今之浦川於福橋</v>
      </c>
      <c r="AD24" s="2" t="e">
        <f>EXACT(AC24,#REF!)</f>
        <v>#REF!</v>
      </c>
      <c r="AE24" s="2" t="e">
        <f>OR(AD24,#REF!)</f>
        <v>#REF!</v>
      </c>
    </row>
    <row r="25" spans="1:31" ht="12">
      <c r="A25" s="258" t="s">
        <v>265</v>
      </c>
      <c r="B25" s="258" t="s">
        <v>72</v>
      </c>
      <c r="C25" s="258" t="s">
        <v>188</v>
      </c>
      <c r="D25" s="258" t="s">
        <v>189</v>
      </c>
      <c r="E25" s="274">
        <v>3</v>
      </c>
      <c r="F25" s="260">
        <v>4</v>
      </c>
      <c r="G25" s="393" t="s">
        <v>304</v>
      </c>
      <c r="H25" s="347" t="s">
        <v>303</v>
      </c>
      <c r="I25" s="274">
        <v>0</v>
      </c>
      <c r="J25" s="260">
        <v>1</v>
      </c>
      <c r="K25" s="346" t="s">
        <v>350</v>
      </c>
      <c r="L25" s="347" t="s">
        <v>350</v>
      </c>
      <c r="M25" s="259"/>
      <c r="N25" s="349"/>
      <c r="O25" s="357">
        <f t="shared" si="11"/>
        <v>3</v>
      </c>
      <c r="P25" s="357">
        <f t="shared" si="12"/>
      </c>
      <c r="Q25" s="357">
        <f t="shared" si="13"/>
        <v>2</v>
      </c>
      <c r="R25" s="357">
        <f t="shared" si="14"/>
      </c>
      <c r="S25" s="357" t="e">
        <f>IF(OR(A25&lt;&gt;#REF!,A25&lt;&gt;#REF!),1,0)</f>
        <v>#REF!</v>
      </c>
      <c r="T25" s="357">
        <v>815</v>
      </c>
      <c r="U25" s="345">
        <f t="shared" si="15"/>
        <v>1</v>
      </c>
      <c r="V25" s="345">
        <f t="shared" si="16"/>
        <v>1</v>
      </c>
      <c r="W25" s="345">
        <v>1</v>
      </c>
      <c r="X25" s="345"/>
      <c r="Y25" s="345">
        <f t="shared" si="17"/>
        <v>1</v>
      </c>
      <c r="Z25" s="345">
        <f t="shared" si="18"/>
        <v>0</v>
      </c>
      <c r="AA25" s="345">
        <f t="shared" si="19"/>
        <v>1.1</v>
      </c>
      <c r="AB25" s="345">
        <f t="shared" si="20"/>
        <v>26</v>
      </c>
      <c r="AC25" s="2" t="str">
        <f t="shared" si="21"/>
        <v>油ヶ淵◆中央</v>
      </c>
      <c r="AD25" s="2" t="e">
        <f>EXACT(AC25,#REF!)</f>
        <v>#REF!</v>
      </c>
      <c r="AE25" s="2" t="e">
        <f>OR(AD25,#REF!)</f>
        <v>#REF!</v>
      </c>
    </row>
    <row r="26" spans="1:31" ht="12">
      <c r="A26" s="258" t="s">
        <v>266</v>
      </c>
      <c r="B26" s="258" t="s">
        <v>68</v>
      </c>
      <c r="C26" s="258" t="s">
        <v>91</v>
      </c>
      <c r="D26" s="258" t="s">
        <v>190</v>
      </c>
      <c r="E26" s="274">
        <v>6</v>
      </c>
      <c r="F26" s="260">
        <v>10</v>
      </c>
      <c r="G26" s="393" t="s">
        <v>303</v>
      </c>
      <c r="H26" s="347" t="s">
        <v>310</v>
      </c>
      <c r="I26" s="274">
        <v>0</v>
      </c>
      <c r="J26" s="260">
        <v>1</v>
      </c>
      <c r="K26" s="346" t="s">
        <v>342</v>
      </c>
      <c r="L26" s="347" t="s">
        <v>342</v>
      </c>
      <c r="M26" s="259"/>
      <c r="N26" s="349"/>
      <c r="O26" s="357">
        <f t="shared" si="11"/>
        <v>3</v>
      </c>
      <c r="P26" s="357">
        <f t="shared" si="12"/>
      </c>
      <c r="Q26" s="357">
        <f t="shared" si="13"/>
        <v>4</v>
      </c>
      <c r="R26" s="357">
        <f t="shared" si="14"/>
      </c>
      <c r="S26" s="357" t="e">
        <f>IF(OR(A26&lt;&gt;#REF!,A26&lt;&gt;#REF!),1,0)</f>
        <v>#REF!</v>
      </c>
      <c r="T26" s="357">
        <v>854</v>
      </c>
      <c r="U26" s="345">
        <f t="shared" si="15"/>
        <v>1</v>
      </c>
      <c r="V26" s="345">
        <f t="shared" si="16"/>
        <v>1</v>
      </c>
      <c r="W26" s="345">
        <v>1</v>
      </c>
      <c r="X26" s="345"/>
      <c r="Y26" s="345">
        <f t="shared" si="17"/>
        <v>1</v>
      </c>
      <c r="Z26" s="345">
        <f t="shared" si="18"/>
        <v>0</v>
      </c>
      <c r="AA26" s="345">
        <f t="shared" si="19"/>
        <v>1.2</v>
      </c>
      <c r="AB26" s="345">
        <f t="shared" si="20"/>
        <v>19</v>
      </c>
      <c r="AC26" s="2" t="str">
        <f t="shared" si="21"/>
        <v>笹笛川◆八木戸橋</v>
      </c>
      <c r="AD26" s="2" t="e">
        <f>EXACT(AC26,#REF!)</f>
        <v>#REF!</v>
      </c>
      <c r="AE26" s="2" t="e">
        <f>OR(AD26,#REF!)</f>
        <v>#REF!</v>
      </c>
    </row>
    <row r="27" spans="1:31" ht="12">
      <c r="A27" s="258" t="s">
        <v>268</v>
      </c>
      <c r="B27" s="258" t="s">
        <v>68</v>
      </c>
      <c r="C27" s="258" t="s">
        <v>191</v>
      </c>
      <c r="D27" s="258" t="s">
        <v>243</v>
      </c>
      <c r="E27" s="274">
        <v>3</v>
      </c>
      <c r="F27" s="260">
        <v>4</v>
      </c>
      <c r="G27" s="393" t="s">
        <v>304</v>
      </c>
      <c r="H27" s="347" t="s">
        <v>303</v>
      </c>
      <c r="I27" s="274">
        <v>0</v>
      </c>
      <c r="J27" s="260">
        <v>1</v>
      </c>
      <c r="K27" s="346" t="s">
        <v>350</v>
      </c>
      <c r="L27" s="347" t="s">
        <v>350</v>
      </c>
      <c r="M27" s="259"/>
      <c r="N27" s="349"/>
      <c r="O27" s="357">
        <f aca="true" t="shared" si="22" ref="O27:O33">LEN(C27)</f>
        <v>4</v>
      </c>
      <c r="P27" s="357">
        <f aca="true" t="shared" si="23" ref="P27:P33">IF(OR(O27=9,O27=10),1,"")</f>
      </c>
      <c r="Q27" s="357">
        <f aca="true" t="shared" si="24" ref="Q27:Q33">LEN(D27)</f>
        <v>3</v>
      </c>
      <c r="R27" s="357">
        <f aca="true" t="shared" si="25" ref="R27:R33">IF(OR(Q27=11,Q27=10),1,"")</f>
      </c>
      <c r="S27" s="357" t="e">
        <f>IF(OR(A27&lt;&gt;#REF!,A27&lt;&gt;#REF!),1,0)</f>
        <v>#REF!</v>
      </c>
      <c r="T27" s="357">
        <v>941</v>
      </c>
      <c r="U27" s="345">
        <f aca="true" t="shared" si="26" ref="U27:U33">IF(F27&gt;0,1,0)</f>
        <v>1</v>
      </c>
      <c r="V27" s="345">
        <f aca="true" t="shared" si="27" ref="V27:V33">IF(J27&gt;0,1,0)</f>
        <v>1</v>
      </c>
      <c r="W27" s="345">
        <v>1</v>
      </c>
      <c r="X27" s="345"/>
      <c r="Y27" s="345">
        <f aca="true" t="shared" si="28" ref="Y27:Y33">IF(U27&gt;0,IF(VALUE(G27)&gt;1,1,0),0)</f>
        <v>1</v>
      </c>
      <c r="Z27" s="345">
        <f aca="true" t="shared" si="29" ref="Z27:Z33">IF(V27&gt;0,IF(VALUE(K27)&gt;150,1,0),0)</f>
        <v>0</v>
      </c>
      <c r="AA27" s="345">
        <f aca="true" t="shared" si="30" ref="AA27:AA33">IF(U27&gt;0,VALUE(G27),"")</f>
        <v>1.1</v>
      </c>
      <c r="AB27" s="345">
        <f aca="true" t="shared" si="31" ref="AB27:AB33">IF(V27&gt;0,VALUE(K27),"")</f>
        <v>26</v>
      </c>
      <c r="AC27" s="2" t="str">
        <f aca="true" t="shared" si="32" ref="AC27:AC33">CONCATENATE(C27,"◆",D27)</f>
        <v>道頓堀川◆大黒橋</v>
      </c>
      <c r="AD27" s="2" t="e">
        <f>EXACT(AC27,#REF!)</f>
        <v>#REF!</v>
      </c>
      <c r="AE27" s="2" t="e">
        <f>OR(AD27,#REF!)</f>
        <v>#REF!</v>
      </c>
    </row>
    <row r="28" spans="1:31" ht="18.75" customHeight="1">
      <c r="A28" s="396" t="s">
        <v>268</v>
      </c>
      <c r="B28" s="396" t="s">
        <v>68</v>
      </c>
      <c r="C28" s="396" t="s">
        <v>192</v>
      </c>
      <c r="D28" s="396" t="s">
        <v>193</v>
      </c>
      <c r="E28" s="274">
        <v>0</v>
      </c>
      <c r="F28" s="260">
        <v>1</v>
      </c>
      <c r="G28" s="346" t="s">
        <v>309</v>
      </c>
      <c r="H28" s="347" t="s">
        <v>309</v>
      </c>
      <c r="I28" s="274">
        <v>1</v>
      </c>
      <c r="J28" s="260">
        <v>1</v>
      </c>
      <c r="K28" s="400" t="s">
        <v>347</v>
      </c>
      <c r="L28" s="399" t="s">
        <v>347</v>
      </c>
      <c r="M28" s="449" t="s">
        <v>412</v>
      </c>
      <c r="N28" s="349"/>
      <c r="O28" s="357">
        <f t="shared" si="22"/>
        <v>3</v>
      </c>
      <c r="P28" s="357">
        <f t="shared" si="23"/>
      </c>
      <c r="Q28" s="357">
        <f t="shared" si="24"/>
        <v>4</v>
      </c>
      <c r="R28" s="357">
        <f t="shared" si="25"/>
      </c>
      <c r="S28" s="357" t="e">
        <f>IF(OR(A28&lt;&gt;A29,A28&lt;&gt;#REF!),1,0)</f>
        <v>#REF!</v>
      </c>
      <c r="T28" s="357">
        <v>943</v>
      </c>
      <c r="U28" s="345">
        <f t="shared" si="26"/>
        <v>1</v>
      </c>
      <c r="V28" s="345">
        <f t="shared" si="27"/>
        <v>1</v>
      </c>
      <c r="W28" s="345">
        <v>1</v>
      </c>
      <c r="X28" s="345"/>
      <c r="Y28" s="345">
        <f t="shared" si="28"/>
        <v>0</v>
      </c>
      <c r="Z28" s="345">
        <f t="shared" si="29"/>
        <v>1</v>
      </c>
      <c r="AA28" s="345">
        <f t="shared" si="30"/>
        <v>0.22</v>
      </c>
      <c r="AB28" s="345">
        <f t="shared" si="31"/>
        <v>190</v>
      </c>
      <c r="AC28" s="2" t="str">
        <f t="shared" si="32"/>
        <v>木津川◆千本松渡</v>
      </c>
      <c r="AD28" s="2" t="e">
        <f>EXACT(AC28,#REF!)</f>
        <v>#REF!</v>
      </c>
      <c r="AE28" s="2" t="e">
        <f>OR(AD28,AD29)</f>
        <v>#REF!</v>
      </c>
    </row>
    <row r="29" spans="1:31" ht="18.75" customHeight="1">
      <c r="A29" s="396" t="s">
        <v>268</v>
      </c>
      <c r="B29" s="396" t="s">
        <v>68</v>
      </c>
      <c r="C29" s="396" t="s">
        <v>194</v>
      </c>
      <c r="D29" s="396" t="s">
        <v>195</v>
      </c>
      <c r="E29" s="274">
        <v>0</v>
      </c>
      <c r="F29" s="260">
        <v>1</v>
      </c>
      <c r="G29" s="346" t="s">
        <v>321</v>
      </c>
      <c r="H29" s="347" t="s">
        <v>321</v>
      </c>
      <c r="I29" s="274">
        <v>1</v>
      </c>
      <c r="J29" s="260">
        <v>1</v>
      </c>
      <c r="K29" s="400" t="s">
        <v>348</v>
      </c>
      <c r="L29" s="399" t="s">
        <v>348</v>
      </c>
      <c r="M29" s="450"/>
      <c r="N29" s="349"/>
      <c r="O29" s="357">
        <f t="shared" si="22"/>
        <v>3</v>
      </c>
      <c r="P29" s="357">
        <f t="shared" si="23"/>
      </c>
      <c r="Q29" s="357">
        <f t="shared" si="24"/>
        <v>12</v>
      </c>
      <c r="R29" s="357">
        <f t="shared" si="25"/>
      </c>
      <c r="S29" s="357" t="e">
        <f>IF(OR(A29&lt;&gt;#REF!,A29&lt;&gt;A28),1,0)</f>
        <v>#REF!</v>
      </c>
      <c r="T29" s="357">
        <v>944</v>
      </c>
      <c r="U29" s="345">
        <f t="shared" si="26"/>
        <v>1</v>
      </c>
      <c r="V29" s="345">
        <f t="shared" si="27"/>
        <v>1</v>
      </c>
      <c r="W29" s="345">
        <v>1</v>
      </c>
      <c r="X29" s="345"/>
      <c r="Y29" s="345">
        <f t="shared" si="28"/>
        <v>0</v>
      </c>
      <c r="Z29" s="345">
        <f t="shared" si="29"/>
        <v>1</v>
      </c>
      <c r="AA29" s="345">
        <f t="shared" si="30"/>
        <v>0.25</v>
      </c>
      <c r="AB29" s="345">
        <f t="shared" si="31"/>
        <v>160</v>
      </c>
      <c r="AC29" s="2" t="str">
        <f t="shared" si="32"/>
        <v>住吉川◆住之江大橋下流１１００ｍ</v>
      </c>
      <c r="AD29" s="2" t="b">
        <f>EXACT(AC29,AC28)</f>
        <v>0</v>
      </c>
      <c r="AE29" s="2" t="e">
        <f>OR(AD29,#REF!)</f>
        <v>#REF!</v>
      </c>
    </row>
    <row r="30" spans="1:31" ht="18.75" customHeight="1">
      <c r="A30" s="396" t="s">
        <v>268</v>
      </c>
      <c r="B30" s="396" t="s">
        <v>68</v>
      </c>
      <c r="C30" s="396" t="s">
        <v>196</v>
      </c>
      <c r="D30" s="396" t="s">
        <v>197</v>
      </c>
      <c r="E30" s="274">
        <v>0</v>
      </c>
      <c r="F30" s="260">
        <v>2</v>
      </c>
      <c r="G30" s="346" t="s">
        <v>314</v>
      </c>
      <c r="H30" s="347" t="s">
        <v>314</v>
      </c>
      <c r="I30" s="274">
        <v>1</v>
      </c>
      <c r="J30" s="260">
        <v>1</v>
      </c>
      <c r="K30" s="400" t="s">
        <v>346</v>
      </c>
      <c r="L30" s="399" t="s">
        <v>346</v>
      </c>
      <c r="M30" s="451"/>
      <c r="N30" s="349"/>
      <c r="O30" s="357">
        <f t="shared" si="22"/>
        <v>5</v>
      </c>
      <c r="P30" s="357">
        <f t="shared" si="23"/>
      </c>
      <c r="Q30" s="357">
        <f t="shared" si="24"/>
        <v>3</v>
      </c>
      <c r="R30" s="357">
        <f t="shared" si="25"/>
      </c>
      <c r="S30" s="357" t="e">
        <f>IF(OR(A30&lt;&gt;#REF!,A30&lt;&gt;#REF!),1,0)</f>
        <v>#REF!</v>
      </c>
      <c r="T30" s="357">
        <v>947</v>
      </c>
      <c r="U30" s="345">
        <f t="shared" si="26"/>
        <v>1</v>
      </c>
      <c r="V30" s="345">
        <f t="shared" si="27"/>
        <v>1</v>
      </c>
      <c r="W30" s="345">
        <v>1</v>
      </c>
      <c r="X30" s="345"/>
      <c r="Y30" s="345">
        <f t="shared" si="28"/>
        <v>0</v>
      </c>
      <c r="Z30" s="345">
        <f t="shared" si="29"/>
        <v>1</v>
      </c>
      <c r="AA30" s="345">
        <f t="shared" si="30"/>
        <v>0.12</v>
      </c>
      <c r="AB30" s="345">
        <f t="shared" si="31"/>
        <v>170</v>
      </c>
      <c r="AC30" s="2" t="str">
        <f t="shared" si="32"/>
        <v>木津川運河◆船町渡</v>
      </c>
      <c r="AD30" s="2" t="e">
        <f>EXACT(AC30,#REF!)</f>
        <v>#REF!</v>
      </c>
      <c r="AE30" s="2" t="e">
        <f>OR(AD30,#REF!)</f>
        <v>#REF!</v>
      </c>
    </row>
    <row r="31" spans="1:31" ht="12">
      <c r="A31" s="258" t="s">
        <v>268</v>
      </c>
      <c r="B31" s="258" t="s">
        <v>68</v>
      </c>
      <c r="C31" s="258" t="s">
        <v>198</v>
      </c>
      <c r="D31" s="258" t="s">
        <v>199</v>
      </c>
      <c r="E31" s="274">
        <v>1</v>
      </c>
      <c r="F31" s="260">
        <v>2</v>
      </c>
      <c r="G31" s="393" t="s">
        <v>304</v>
      </c>
      <c r="H31" s="347" t="s">
        <v>307</v>
      </c>
      <c r="I31" s="274">
        <v>0</v>
      </c>
      <c r="J31" s="260">
        <v>1</v>
      </c>
      <c r="K31" s="346" t="s">
        <v>349</v>
      </c>
      <c r="L31" s="347" t="s">
        <v>349</v>
      </c>
      <c r="M31" s="259"/>
      <c r="N31" s="349"/>
      <c r="O31" s="357">
        <f t="shared" si="22"/>
        <v>3</v>
      </c>
      <c r="P31" s="357">
        <f t="shared" si="23"/>
      </c>
      <c r="Q31" s="357">
        <f t="shared" si="24"/>
        <v>4</v>
      </c>
      <c r="R31" s="357">
        <f t="shared" si="25"/>
      </c>
      <c r="S31" s="357" t="e">
        <f>IF(OR(A31&lt;&gt;A32,A31&lt;&gt;#REF!),1,0)</f>
        <v>#REF!</v>
      </c>
      <c r="T31" s="357">
        <v>952</v>
      </c>
      <c r="U31" s="345">
        <f t="shared" si="26"/>
        <v>1</v>
      </c>
      <c r="V31" s="345">
        <f t="shared" si="27"/>
        <v>1</v>
      </c>
      <c r="W31" s="345">
        <v>1</v>
      </c>
      <c r="X31" s="345"/>
      <c r="Y31" s="345">
        <f t="shared" si="28"/>
        <v>1</v>
      </c>
      <c r="Z31" s="345">
        <f t="shared" si="29"/>
        <v>0</v>
      </c>
      <c r="AA31" s="345">
        <f t="shared" si="30"/>
        <v>1.1</v>
      </c>
      <c r="AB31" s="345">
        <f t="shared" si="31"/>
        <v>88</v>
      </c>
      <c r="AC31" s="2" t="str">
        <f t="shared" si="32"/>
        <v>恩智川◆住道新橋</v>
      </c>
      <c r="AD31" s="2" t="e">
        <f>EXACT(AC31,#REF!)</f>
        <v>#REF!</v>
      </c>
      <c r="AE31" s="2" t="e">
        <f>OR(AD31,AD32)</f>
        <v>#REF!</v>
      </c>
    </row>
    <row r="32" spans="1:31" ht="12">
      <c r="A32" s="258" t="s">
        <v>268</v>
      </c>
      <c r="B32" s="258" t="s">
        <v>68</v>
      </c>
      <c r="C32" s="258" t="s">
        <v>198</v>
      </c>
      <c r="D32" s="258" t="s">
        <v>200</v>
      </c>
      <c r="E32" s="274">
        <v>1</v>
      </c>
      <c r="F32" s="260">
        <v>2</v>
      </c>
      <c r="G32" s="393" t="s">
        <v>304</v>
      </c>
      <c r="H32" s="347" t="s">
        <v>305</v>
      </c>
      <c r="I32" s="274">
        <v>0</v>
      </c>
      <c r="J32" s="260">
        <v>1</v>
      </c>
      <c r="K32" s="346" t="s">
        <v>326</v>
      </c>
      <c r="L32" s="347" t="s">
        <v>326</v>
      </c>
      <c r="M32" s="259"/>
      <c r="N32" s="349"/>
      <c r="O32" s="357">
        <f t="shared" si="22"/>
        <v>3</v>
      </c>
      <c r="P32" s="357">
        <f t="shared" si="23"/>
      </c>
      <c r="Q32" s="357">
        <f t="shared" si="24"/>
        <v>9</v>
      </c>
      <c r="R32" s="357">
        <f t="shared" si="25"/>
      </c>
      <c r="S32" s="357">
        <f>IF(OR(A32&lt;&gt;A33,A32&lt;&gt;A31),1,0)</f>
        <v>0</v>
      </c>
      <c r="T32" s="357">
        <v>953</v>
      </c>
      <c r="U32" s="345">
        <f t="shared" si="26"/>
        <v>1</v>
      </c>
      <c r="V32" s="345">
        <f t="shared" si="27"/>
        <v>1</v>
      </c>
      <c r="W32" s="345">
        <v>1</v>
      </c>
      <c r="X32" s="345"/>
      <c r="Y32" s="345">
        <f t="shared" si="28"/>
        <v>1</v>
      </c>
      <c r="Z32" s="345">
        <f t="shared" si="29"/>
        <v>0</v>
      </c>
      <c r="AA32" s="345">
        <f t="shared" si="30"/>
        <v>1.1</v>
      </c>
      <c r="AB32" s="345">
        <f t="shared" si="31"/>
        <v>1.8</v>
      </c>
      <c r="AC32" s="2" t="str">
        <f t="shared" si="32"/>
        <v>恩智川◆福栄橋下流１００ｍ</v>
      </c>
      <c r="AD32" s="2" t="b">
        <f>EXACT(AC32,AC31)</f>
        <v>0</v>
      </c>
      <c r="AE32" s="2" t="b">
        <f>OR(AD32,AD33)</f>
        <v>0</v>
      </c>
    </row>
    <row r="33" spans="1:31" ht="12">
      <c r="A33" s="258" t="s">
        <v>268</v>
      </c>
      <c r="B33" s="258" t="s">
        <v>68</v>
      </c>
      <c r="C33" s="258" t="s">
        <v>198</v>
      </c>
      <c r="D33" s="258" t="s">
        <v>244</v>
      </c>
      <c r="E33" s="274">
        <v>2</v>
      </c>
      <c r="F33" s="260">
        <v>2</v>
      </c>
      <c r="G33" s="393" t="s">
        <v>319</v>
      </c>
      <c r="H33" s="347" t="s">
        <v>319</v>
      </c>
      <c r="I33" s="274">
        <v>0</v>
      </c>
      <c r="J33" s="260">
        <v>1</v>
      </c>
      <c r="K33" s="346" t="s">
        <v>343</v>
      </c>
      <c r="L33" s="347" t="s">
        <v>343</v>
      </c>
      <c r="M33" s="259"/>
      <c r="N33" s="349"/>
      <c r="O33" s="357">
        <f t="shared" si="22"/>
        <v>3</v>
      </c>
      <c r="P33" s="357">
        <f t="shared" si="23"/>
      </c>
      <c r="Q33" s="357">
        <f t="shared" si="24"/>
        <v>3</v>
      </c>
      <c r="R33" s="357">
        <f t="shared" si="25"/>
      </c>
      <c r="S33" s="357" t="e">
        <f>IF(OR(A33&lt;&gt;#REF!,A33&lt;&gt;A32),1,0)</f>
        <v>#REF!</v>
      </c>
      <c r="T33" s="357">
        <v>954</v>
      </c>
      <c r="U33" s="345">
        <f t="shared" si="26"/>
        <v>1</v>
      </c>
      <c r="V33" s="345">
        <f t="shared" si="27"/>
        <v>1</v>
      </c>
      <c r="W33" s="345">
        <v>1</v>
      </c>
      <c r="X33" s="345"/>
      <c r="Y33" s="345">
        <f t="shared" si="28"/>
        <v>1</v>
      </c>
      <c r="Z33" s="345">
        <f t="shared" si="29"/>
        <v>0</v>
      </c>
      <c r="AA33" s="345">
        <f t="shared" si="30"/>
        <v>1.3</v>
      </c>
      <c r="AB33" s="345">
        <f t="shared" si="31"/>
        <v>42</v>
      </c>
      <c r="AC33" s="2" t="str">
        <f t="shared" si="32"/>
        <v>恩智川◆三池橋</v>
      </c>
      <c r="AD33" s="2" t="b">
        <f>EXACT(AC33,AC32)</f>
        <v>0</v>
      </c>
      <c r="AE33" s="2" t="e">
        <f>OR(AD33,#REF!)</f>
        <v>#REF!</v>
      </c>
    </row>
    <row r="34" spans="1:31" ht="63">
      <c r="A34" s="394" t="s">
        <v>268</v>
      </c>
      <c r="B34" s="394" t="s">
        <v>68</v>
      </c>
      <c r="C34" s="394" t="s">
        <v>177</v>
      </c>
      <c r="D34" s="394" t="s">
        <v>211</v>
      </c>
      <c r="E34" s="274">
        <v>3</v>
      </c>
      <c r="F34" s="260">
        <v>4</v>
      </c>
      <c r="G34" s="393" t="s">
        <v>320</v>
      </c>
      <c r="H34" s="391" t="s">
        <v>354</v>
      </c>
      <c r="I34" s="274">
        <v>0</v>
      </c>
      <c r="J34" s="260">
        <v>1</v>
      </c>
      <c r="K34" s="346" t="s">
        <v>357</v>
      </c>
      <c r="L34" s="347" t="s">
        <v>357</v>
      </c>
      <c r="M34" s="402" t="s">
        <v>413</v>
      </c>
      <c r="N34" s="349"/>
      <c r="O34" s="357">
        <f>LEN(C34)</f>
        <v>2</v>
      </c>
      <c r="P34" s="357">
        <f>IF(OR(O34=9,O34=10),1,"")</f>
      </c>
      <c r="Q34" s="357">
        <f>LEN(D34)</f>
        <v>3</v>
      </c>
      <c r="R34" s="357">
        <f>IF(OR(Q34=11,Q34=10),1,"")</f>
      </c>
      <c r="S34" s="357" t="e">
        <f>IF(OR(A34&lt;&gt;#REF!,A34&lt;&gt;#REF!),1,0)</f>
        <v>#REF!</v>
      </c>
      <c r="T34" s="357">
        <v>995</v>
      </c>
      <c r="U34" s="345">
        <f>IF(F34&gt;0,1,0)</f>
        <v>1</v>
      </c>
      <c r="V34" s="345">
        <f>IF(J34&gt;0,1,0)</f>
        <v>1</v>
      </c>
      <c r="W34" s="345">
        <v>1</v>
      </c>
      <c r="X34" s="345"/>
      <c r="Y34" s="345">
        <f>IF(U34&gt;0,IF(VALUE(G34)&gt;1,1,0),0)</f>
        <v>1</v>
      </c>
      <c r="Z34" s="345">
        <f>IF(V34&gt;0,IF(VALUE(K34)&gt;150,1,0),0)</f>
        <v>0</v>
      </c>
      <c r="AA34" s="345">
        <f>IF(U34&gt;0,VALUE(G34),"")</f>
        <v>2.1</v>
      </c>
      <c r="AB34" s="345">
        <f>IF(V34&gt;0,VALUE(K34),"")</f>
        <v>140</v>
      </c>
      <c r="AC34" s="2" t="str">
        <f>CONCATENATE(C34,"◆",D34)</f>
        <v>古川◆徳栄橋</v>
      </c>
      <c r="AD34" s="2" t="e">
        <f>EXACT(AC34,#REF!)</f>
        <v>#REF!</v>
      </c>
      <c r="AE34" s="2" t="e">
        <f>OR(AD34,#REF!)</f>
        <v>#REF!</v>
      </c>
    </row>
    <row r="35" spans="1:31" ht="12">
      <c r="A35" s="258" t="s">
        <v>284</v>
      </c>
      <c r="B35" s="258" t="s">
        <v>68</v>
      </c>
      <c r="C35" s="258" t="s">
        <v>337</v>
      </c>
      <c r="D35" s="258" t="s">
        <v>359</v>
      </c>
      <c r="E35" s="274">
        <v>1</v>
      </c>
      <c r="F35" s="260">
        <v>1</v>
      </c>
      <c r="G35" s="393" t="s">
        <v>305</v>
      </c>
      <c r="H35" s="347" t="s">
        <v>305</v>
      </c>
      <c r="I35" s="274">
        <v>0</v>
      </c>
      <c r="J35" s="260">
        <v>1</v>
      </c>
      <c r="K35" s="346" t="s">
        <v>341</v>
      </c>
      <c r="L35" s="347" t="s">
        <v>341</v>
      </c>
      <c r="M35" s="259"/>
      <c r="N35" s="349"/>
      <c r="O35" s="357">
        <f>LEN(C35)</f>
        <v>4</v>
      </c>
      <c r="P35" s="357">
        <f>IF(OR(O35=9,O35=10),1,"")</f>
      </c>
      <c r="Q35" s="357">
        <f>LEN(D35)</f>
        <v>5</v>
      </c>
      <c r="R35" s="357">
        <f>IF(OR(Q35=11,Q35=10),1,"")</f>
      </c>
      <c r="S35" s="357" t="e">
        <f>IF(OR(A35&lt;&gt;#REF!,A35&lt;&gt;#REF!),1,0)</f>
        <v>#REF!</v>
      </c>
      <c r="T35" s="357">
        <v>1496</v>
      </c>
      <c r="U35" s="345">
        <f>IF(F35&gt;0,1,0)</f>
        <v>1</v>
      </c>
      <c r="V35" s="345">
        <f>IF(J35&gt;0,1,0)</f>
        <v>1</v>
      </c>
      <c r="W35" s="345">
        <v>1</v>
      </c>
      <c r="X35" s="345"/>
      <c r="Y35" s="345">
        <f>IF(U35&gt;0,IF(VALUE(G35)&gt;1,1,0),0)</f>
        <v>1</v>
      </c>
      <c r="Z35" s="345">
        <f>IF(V35&gt;0,IF(VALUE(K35)&gt;150,1,0),0)</f>
        <v>0</v>
      </c>
      <c r="AA35" s="345">
        <f>IF(U35&gt;0,VALUE(G35),"")</f>
        <v>1.5</v>
      </c>
      <c r="AB35" s="345">
        <f>IF(V35&gt;0,VALUE(K35),"")</f>
        <v>36</v>
      </c>
      <c r="AC35" s="2" t="str">
        <f>CONCATENATE(C35,"◆",D35)</f>
        <v>浦川下流◆長洲鉄橋下</v>
      </c>
      <c r="AD35" s="2" t="e">
        <f>EXACT(AC35,#REF!)</f>
        <v>#REF!</v>
      </c>
      <c r="AE35" s="2" t="e">
        <f>OR(AD35,#REF!)</f>
        <v>#REF!</v>
      </c>
    </row>
    <row r="36" spans="1:31" ht="12">
      <c r="A36" s="367" t="s">
        <v>284</v>
      </c>
      <c r="B36" s="367" t="s">
        <v>68</v>
      </c>
      <c r="C36" s="367" t="s">
        <v>338</v>
      </c>
      <c r="D36" s="367" t="s">
        <v>360</v>
      </c>
      <c r="E36" s="368">
        <v>1</v>
      </c>
      <c r="F36" s="369">
        <v>1</v>
      </c>
      <c r="G36" s="411" t="s">
        <v>310</v>
      </c>
      <c r="H36" s="371" t="s">
        <v>310</v>
      </c>
      <c r="I36" s="368">
        <v>0</v>
      </c>
      <c r="J36" s="369">
        <v>0</v>
      </c>
      <c r="K36" s="370" t="s">
        <v>289</v>
      </c>
      <c r="L36" s="371" t="s">
        <v>289</v>
      </c>
      <c r="M36" s="372"/>
      <c r="N36" s="349"/>
      <c r="O36" s="357">
        <f>LEN(C36)</f>
        <v>4</v>
      </c>
      <c r="P36" s="357">
        <f>IF(OR(O36=9,O36=10),1,"")</f>
      </c>
      <c r="Q36" s="357">
        <f>LEN(D36)</f>
        <v>3</v>
      </c>
      <c r="R36" s="357">
        <f>IF(OR(Q36=11,Q36=10),1,"")</f>
      </c>
      <c r="S36" s="357" t="e">
        <f>IF(OR(A36&lt;&gt;#REF!,A36&lt;&gt;#REF!),1,0)</f>
        <v>#REF!</v>
      </c>
      <c r="T36" s="357">
        <v>1503</v>
      </c>
      <c r="U36" s="345">
        <f>IF(F36&gt;0,1,0)</f>
        <v>1</v>
      </c>
      <c r="V36" s="345">
        <f>IF(J36&gt;0,1,0)</f>
        <v>0</v>
      </c>
      <c r="W36" s="345">
        <v>1</v>
      </c>
      <c r="X36" s="345"/>
      <c r="Y36" s="345">
        <f>IF(U36&gt;0,IF(VALUE(G36)&gt;1,1,0),0)</f>
        <v>1</v>
      </c>
      <c r="Z36" s="345">
        <f>IF(V36&gt;0,IF(VALUE(K36)&gt;150,1,0),0)</f>
        <v>0</v>
      </c>
      <c r="AA36" s="345">
        <f>IF(U36&gt;0,VALUE(G36),"")</f>
        <v>2.4</v>
      </c>
      <c r="AB36" s="345">
        <f>IF(V36&gt;0,VALUE(K36),"")</f>
      </c>
      <c r="AC36" s="2" t="str">
        <f>CONCATENATE(C36,"◆",D36)</f>
        <v>浦川支流◆増永橋</v>
      </c>
      <c r="AD36" s="2" t="e">
        <f>EXACT(AC36,#REF!)</f>
        <v>#REF!</v>
      </c>
      <c r="AE36" s="2" t="e">
        <f>OR(AD36,#REF!)</f>
        <v>#REF!</v>
      </c>
    </row>
    <row r="37" spans="1:16" ht="11.25" customHeight="1">
      <c r="A37" s="318"/>
      <c r="B37" s="318"/>
      <c r="C37" s="318"/>
      <c r="D37" s="318"/>
      <c r="E37" s="319"/>
      <c r="F37" s="319"/>
      <c r="G37" s="320"/>
      <c r="H37" s="320"/>
      <c r="I37" s="321"/>
      <c r="J37" s="321"/>
      <c r="K37" s="321"/>
      <c r="L37" s="321"/>
      <c r="M37" s="322"/>
      <c r="N37" s="349"/>
      <c r="O37" s="349"/>
      <c r="P37" s="349"/>
    </row>
    <row r="38" spans="1:16" ht="12">
      <c r="A38" s="318"/>
      <c r="B38" s="318"/>
      <c r="C38" s="318"/>
      <c r="D38" s="318" t="s">
        <v>404</v>
      </c>
      <c r="E38" s="319"/>
      <c r="F38" s="408" t="s">
        <v>405</v>
      </c>
      <c r="G38" s="406"/>
      <c r="H38" s="410" t="s">
        <v>402</v>
      </c>
      <c r="I38" s="321"/>
      <c r="J38" s="408" t="s">
        <v>406</v>
      </c>
      <c r="K38" s="407"/>
      <c r="L38" s="409" t="s">
        <v>403</v>
      </c>
      <c r="M38" s="322"/>
      <c r="N38" s="349"/>
      <c r="O38" s="349"/>
      <c r="P38" s="349"/>
    </row>
    <row r="39" spans="1:16" ht="4.5" customHeight="1">
      <c r="A39" s="318"/>
      <c r="B39" s="318"/>
      <c r="C39" s="318"/>
      <c r="D39" s="318"/>
      <c r="E39" s="319"/>
      <c r="F39" s="319"/>
      <c r="G39" s="323"/>
      <c r="H39" s="323"/>
      <c r="I39" s="321"/>
      <c r="J39" s="321"/>
      <c r="K39" s="321"/>
      <c r="L39" s="321"/>
      <c r="M39" s="322"/>
      <c r="N39" s="349"/>
      <c r="O39" s="349"/>
      <c r="P39" s="349"/>
    </row>
    <row r="40" spans="1:16" ht="12">
      <c r="A40" s="318"/>
      <c r="B40" s="318"/>
      <c r="C40" s="318"/>
      <c r="D40" s="318" t="s">
        <v>409</v>
      </c>
      <c r="E40" s="319"/>
      <c r="F40" s="408" t="s">
        <v>410</v>
      </c>
      <c r="G40" s="320"/>
      <c r="H40" s="320"/>
      <c r="I40" s="321"/>
      <c r="J40" s="408" t="s">
        <v>411</v>
      </c>
      <c r="K40" s="321"/>
      <c r="L40" s="321"/>
      <c r="M40" s="322"/>
      <c r="N40" s="349"/>
      <c r="O40" s="349"/>
      <c r="P40" s="349"/>
    </row>
    <row r="41" spans="1:16" ht="12">
      <c r="A41" s="318"/>
      <c r="B41" s="318"/>
      <c r="C41" s="318"/>
      <c r="D41" s="318"/>
      <c r="E41" s="319"/>
      <c r="F41" s="319"/>
      <c r="G41" s="320"/>
      <c r="H41" s="320"/>
      <c r="I41" s="321"/>
      <c r="J41" s="321"/>
      <c r="K41" s="324"/>
      <c r="L41" s="324"/>
      <c r="M41" s="322"/>
      <c r="N41" s="349"/>
      <c r="O41" s="349"/>
      <c r="P41" s="349"/>
    </row>
    <row r="42" spans="1:16" ht="12">
      <c r="A42" s="318"/>
      <c r="B42" s="318"/>
      <c r="C42" s="318"/>
      <c r="D42" s="318"/>
      <c r="E42" s="319"/>
      <c r="F42" s="319"/>
      <c r="G42" s="320"/>
      <c r="H42" s="320"/>
      <c r="I42" s="321"/>
      <c r="J42" s="321"/>
      <c r="K42" s="324"/>
      <c r="L42" s="324"/>
      <c r="M42" s="322"/>
      <c r="N42" s="349"/>
      <c r="O42" s="349"/>
      <c r="P42" s="349"/>
    </row>
    <row r="43" spans="1:16" ht="12">
      <c r="A43" s="318"/>
      <c r="B43" s="318"/>
      <c r="C43" s="318"/>
      <c r="D43" s="318"/>
      <c r="E43" s="319"/>
      <c r="F43" s="319"/>
      <c r="G43" s="320"/>
      <c r="H43" s="320"/>
      <c r="I43" s="321"/>
      <c r="J43" s="321"/>
      <c r="K43" s="324"/>
      <c r="L43" s="324"/>
      <c r="M43" s="322"/>
      <c r="N43" s="349"/>
      <c r="O43" s="349"/>
      <c r="P43" s="349"/>
    </row>
    <row r="44" spans="1:16" ht="24.75" customHeight="1">
      <c r="A44" s="318"/>
      <c r="B44" s="318"/>
      <c r="C44" s="318"/>
      <c r="D44" s="318"/>
      <c r="E44" s="319"/>
      <c r="F44" s="319"/>
      <c r="G44" s="320"/>
      <c r="H44" s="320"/>
      <c r="I44" s="321"/>
      <c r="J44" s="321"/>
      <c r="K44" s="321"/>
      <c r="L44" s="321"/>
      <c r="M44" s="322"/>
      <c r="N44" s="349"/>
      <c r="O44" s="349"/>
      <c r="P44" s="349"/>
    </row>
    <row r="45" spans="1:16" ht="12">
      <c r="A45" s="318"/>
      <c r="B45" s="318"/>
      <c r="C45" s="318"/>
      <c r="D45" s="318"/>
      <c r="E45" s="319"/>
      <c r="F45" s="319"/>
      <c r="G45" s="320"/>
      <c r="H45" s="320"/>
      <c r="I45" s="321"/>
      <c r="J45" s="321"/>
      <c r="K45" s="321"/>
      <c r="L45" s="321"/>
      <c r="M45" s="322"/>
      <c r="N45" s="349"/>
      <c r="O45" s="349"/>
      <c r="P45" s="349"/>
    </row>
    <row r="46" spans="1:16" ht="12">
      <c r="A46" s="318"/>
      <c r="B46" s="318"/>
      <c r="C46" s="318"/>
      <c r="D46" s="318"/>
      <c r="E46" s="319"/>
      <c r="F46" s="319"/>
      <c r="G46" s="320"/>
      <c r="H46" s="320"/>
      <c r="I46" s="321"/>
      <c r="J46" s="321"/>
      <c r="K46" s="321"/>
      <c r="L46" s="321"/>
      <c r="M46" s="322"/>
      <c r="N46" s="349"/>
      <c r="O46" s="349"/>
      <c r="P46" s="349"/>
    </row>
    <row r="47" spans="1:16" ht="12">
      <c r="A47" s="318"/>
      <c r="B47" s="318"/>
      <c r="C47" s="318"/>
      <c r="D47" s="318"/>
      <c r="E47" s="319"/>
      <c r="F47" s="319"/>
      <c r="G47" s="323"/>
      <c r="H47" s="323"/>
      <c r="I47" s="321"/>
      <c r="J47" s="321"/>
      <c r="K47" s="321"/>
      <c r="L47" s="321"/>
      <c r="M47" s="322"/>
      <c r="N47" s="349"/>
      <c r="O47" s="349"/>
      <c r="P47" s="349"/>
    </row>
    <row r="48" spans="1:16" ht="12">
      <c r="A48" s="318"/>
      <c r="B48" s="318"/>
      <c r="C48" s="318"/>
      <c r="D48" s="318"/>
      <c r="E48" s="319"/>
      <c r="F48" s="319"/>
      <c r="G48" s="323"/>
      <c r="H48" s="323"/>
      <c r="I48" s="321"/>
      <c r="J48" s="321"/>
      <c r="K48" s="324"/>
      <c r="L48" s="324"/>
      <c r="M48" s="322"/>
      <c r="N48" s="349"/>
      <c r="O48" s="349"/>
      <c r="P48" s="349"/>
    </row>
    <row r="49" spans="1:16" ht="12">
      <c r="A49" s="318"/>
      <c r="B49" s="318"/>
      <c r="C49" s="318"/>
      <c r="D49" s="318"/>
      <c r="E49" s="319"/>
      <c r="F49" s="319"/>
      <c r="G49" s="320"/>
      <c r="H49" s="320"/>
      <c r="I49" s="321"/>
      <c r="J49" s="321"/>
      <c r="K49" s="321"/>
      <c r="L49" s="321"/>
      <c r="M49" s="322"/>
      <c r="N49" s="349"/>
      <c r="O49" s="349"/>
      <c r="P49" s="349"/>
    </row>
    <row r="50" spans="1:16" ht="12">
      <c r="A50" s="318"/>
      <c r="B50" s="318"/>
      <c r="C50" s="318"/>
      <c r="D50" s="318"/>
      <c r="E50" s="319"/>
      <c r="F50" s="319"/>
      <c r="G50" s="323"/>
      <c r="H50" s="323"/>
      <c r="I50" s="321"/>
      <c r="J50" s="321"/>
      <c r="K50" s="321"/>
      <c r="L50" s="321"/>
      <c r="M50" s="322"/>
      <c r="N50" s="349"/>
      <c r="O50" s="349"/>
      <c r="P50" s="349"/>
    </row>
    <row r="51" spans="1:16" ht="12">
      <c r="A51" s="318"/>
      <c r="B51" s="318"/>
      <c r="C51" s="318"/>
      <c r="D51" s="318"/>
      <c r="E51" s="319"/>
      <c r="F51" s="319"/>
      <c r="G51" s="323"/>
      <c r="H51" s="323"/>
      <c r="I51" s="321"/>
      <c r="J51" s="321"/>
      <c r="K51" s="321"/>
      <c r="L51" s="321"/>
      <c r="M51" s="322"/>
      <c r="N51" s="349"/>
      <c r="O51" s="349"/>
      <c r="P51" s="349"/>
    </row>
    <row r="52" spans="1:16" ht="12">
      <c r="A52" s="318"/>
      <c r="B52" s="318"/>
      <c r="C52" s="318"/>
      <c r="D52" s="318"/>
      <c r="E52" s="319"/>
      <c r="F52" s="319"/>
      <c r="G52" s="321"/>
      <c r="H52" s="321"/>
      <c r="I52" s="321"/>
      <c r="J52" s="321"/>
      <c r="K52" s="321"/>
      <c r="L52" s="321"/>
      <c r="M52" s="322"/>
      <c r="N52" s="349"/>
      <c r="O52" s="349"/>
      <c r="P52" s="349"/>
    </row>
  </sheetData>
  <sheetProtection/>
  <autoFilter ref="A4:AE36"/>
  <mergeCells count="8">
    <mergeCell ref="M28:M30"/>
    <mergeCell ref="E3:H3"/>
    <mergeCell ref="I3:L3"/>
    <mergeCell ref="M3:M4"/>
    <mergeCell ref="A3:A4"/>
    <mergeCell ref="B3:B4"/>
    <mergeCell ref="C3:C4"/>
    <mergeCell ref="D3:D4"/>
  </mergeCells>
  <printOptions horizontalCentered="1"/>
  <pageMargins left="0.3937007874015748" right="0.3937007874015748" top="0.3937007874015748" bottom="0.3937007874015748" header="1.1023622047244095" footer="1.102362204724409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